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aup12" sheetId="1" r:id="rId1"/>
  </sheets>
  <externalReferences>
    <externalReference r:id="rId4"/>
  </externalReferences>
  <definedNames>
    <definedName name="_xlnm.Print_Titles" localSheetId="0">'aaup12'!$A:$A</definedName>
  </definedNames>
  <calcPr fullCalcOnLoad="1"/>
</workbook>
</file>

<file path=xl/comments1.xml><?xml version="1.0" encoding="utf-8"?>
<comments xmlns="http://schemas.openxmlformats.org/spreadsheetml/2006/main">
  <authors>
    <author>Canon</author>
  </authors>
  <commentList>
    <comment ref="AS51" authorId="0">
      <text>
        <r>
          <rPr>
            <b/>
            <sz val="9"/>
            <rFont val="Tahoma"/>
            <family val="2"/>
          </rPr>
          <t>Canon:</t>
        </r>
        <r>
          <rPr>
            <sz val="9"/>
            <rFont val="Tahoma"/>
            <family val="2"/>
          </rPr>
          <t xml:space="preserve">
2 Instructors have 3 dependents at St. Olaf, so the tuition benefit is relatively large, skewing the total compensation</t>
        </r>
      </text>
    </comment>
  </commentList>
</comments>
</file>

<file path=xl/sharedStrings.xml><?xml version="1.0" encoding="utf-8"?>
<sst xmlns="http://schemas.openxmlformats.org/spreadsheetml/2006/main" count="168" uniqueCount="75">
  <si>
    <t>&lt;--------------------------  Total Faculty   -----------------------------------&gt;</t>
  </si>
  <si>
    <t>&lt;---------------------------  Professors   ------------------------------------&gt;</t>
  </si>
  <si>
    <t>&lt;--------------------  Associate Professors   -----------------------------&gt;</t>
  </si>
  <si>
    <t>&lt;---------------------  Assistant Professors   -------------------------------&gt;</t>
  </si>
  <si>
    <t>&lt;---------------------------  Instructors   -------------------------------------&gt;</t>
  </si>
  <si>
    <t>St. Olaf Salaries</t>
  </si>
  <si>
    <t>&lt;-Numbers-&gt;</t>
  </si>
  <si>
    <t>&lt;- Average Salaries -&gt;</t>
  </si>
  <si>
    <t>Compen-sation</t>
  </si>
  <si>
    <t>% Fringe Benefits</t>
  </si>
  <si>
    <t>Highest Quartile</t>
  </si>
  <si>
    <t>Median</t>
  </si>
  <si>
    <t>Lowest Quartile</t>
  </si>
  <si>
    <t>M</t>
  </si>
  <si>
    <t>F</t>
  </si>
  <si>
    <t>Total</t>
  </si>
  <si>
    <t>1964-65</t>
  </si>
  <si>
    <t>1965-66</t>
  </si>
  <si>
    <t>1966-67</t>
  </si>
  <si>
    <t>1967-68</t>
  </si>
  <si>
    <t>1968-69</t>
  </si>
  <si>
    <t>1969-70*</t>
  </si>
  <si>
    <t>1970-71*</t>
  </si>
  <si>
    <t>1971-72</t>
  </si>
  <si>
    <t>1972-73</t>
  </si>
  <si>
    <t>1973-74</t>
  </si>
  <si>
    <t>1974-75</t>
  </si>
  <si>
    <t>1975-76</t>
  </si>
  <si>
    <t>1976-77</t>
  </si>
  <si>
    <t>1977-78*</t>
  </si>
  <si>
    <t>1978-79</t>
  </si>
  <si>
    <t>1979-80</t>
  </si>
  <si>
    <t>1980-81</t>
  </si>
  <si>
    <t>1981-82</t>
  </si>
  <si>
    <t>1982-83</t>
  </si>
  <si>
    <t>1983-84</t>
  </si>
  <si>
    <t>1984-85</t>
  </si>
  <si>
    <t>1985-86**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</si>
  <si>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</si>
  <si>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</si>
  <si>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</si>
  <si>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</si>
  <si>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</si>
  <si>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</si>
  <si>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</si>
  <si>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</si>
  <si>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</si>
  <si>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</si>
  <si>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</si>
  <si>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</si>
  <si>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</si>
  <si>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</si>
  <si>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2000-01*</t>
  </si>
  <si>
    <t>2001-02*</t>
  </si>
  <si>
    <t>2002-03*</t>
  </si>
  <si>
    <t>2003-04***</t>
  </si>
  <si>
    <t>2004-05</t>
  </si>
  <si>
    <t>2005-06</t>
  </si>
  <si>
    <t>2006-07</t>
  </si>
  <si>
    <t>2007-08</t>
  </si>
  <si>
    <t>2008-09****</t>
  </si>
  <si>
    <t>2008-09</t>
  </si>
  <si>
    <t>2009-10</t>
  </si>
  <si>
    <t>2010-11</t>
  </si>
  <si>
    <t>2011-12</t>
  </si>
  <si>
    <t>2012-13</t>
  </si>
  <si>
    <t>2013-14</t>
  </si>
  <si>
    <t>2014-15</t>
  </si>
  <si>
    <t>*note - in each of these years there are one or two individuals with the rank of "Lecturer" or with "No Rank"</t>
  </si>
  <si>
    <t xml:space="preserve">  although these are included in "Total Faculty," the individual rank is not listed</t>
  </si>
  <si>
    <t>** benefit data not available for 1985-86</t>
  </si>
  <si>
    <t>***note - beginning 2003-04 listed individuals as "no rank" due to Special Appointments or Visiting status</t>
  </si>
  <si>
    <t xml:space="preserve">     Their data is included in "Total Faculty"</t>
  </si>
  <si>
    <t>****note - beginning 2008-09 Visiting Faculty included in rank (i.e. Visiting Assistant included in Assistant rank)</t>
  </si>
  <si>
    <t>quartile data on St. Olaf data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</si>
</sst>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10" fontId="18" fillId="0" borderId="0" xfId="57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0" fontId="18" fillId="0" borderId="0" xfId="57" applyNumberFormat="1" applyFont="1" applyAlignment="1">
      <alignment wrapText="1"/>
    </xf>
    <xf numFmtId="6" fontId="19" fillId="0" borderId="10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10" fontId="19" fillId="0" borderId="10" xfId="0" applyNumberFormat="1" applyFont="1" applyBorder="1" applyAlignment="1">
      <alignment horizontal="right" wrapText="1"/>
    </xf>
    <xf numFmtId="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UP%20History%20-%20edit%20this%20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aup12"/>
      <sheetName val="quartiles"/>
      <sheetName val="Compensation"/>
      <sheetName val="%Benefits"/>
      <sheetName val="char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zoomScalePageLayoutView="0" workbookViewId="0" topLeftCell="A1">
      <pane xSplit="4050" ySplit="1530" topLeftCell="Y46" activePane="bottomRight" state="split"/>
      <selection pane="topLeft" activeCell="A1" sqref="A1:A65536"/>
      <selection pane="topRight" activeCell="AD1" sqref="AD1:AD65536"/>
      <selection pane="bottomLeft" activeCell="A54" sqref="A54:IV54"/>
      <selection pane="bottomRight" activeCell="AT54" sqref="AT54"/>
    </sheetView>
  </sheetViews>
  <sheetFormatPr defaultColWidth="9.140625" defaultRowHeight="12.75"/>
  <cols>
    <col min="1" max="1" width="8.7109375" style="1" customWidth="1"/>
    <col min="2" max="4" width="8.7109375" style="0" bestFit="1" customWidth="1"/>
    <col min="5" max="5" width="4.00390625" style="0" bestFit="1" customWidth="1"/>
    <col min="6" max="6" width="3.00390625" style="0" bestFit="1" customWidth="1"/>
    <col min="7" max="7" width="5.57421875" style="0" bestFit="1" customWidth="1"/>
    <col min="8" max="10" width="7.57421875" style="0" bestFit="1" customWidth="1"/>
    <col min="12" max="12" width="8.8515625" style="13" bestFit="1" customWidth="1"/>
    <col min="13" max="13" width="4.00390625" style="0" bestFit="1" customWidth="1"/>
    <col min="14" max="14" width="3.28125" style="0" customWidth="1"/>
    <col min="15" max="15" width="5.57421875" style="0" bestFit="1" customWidth="1"/>
    <col min="16" max="18" width="7.57421875" style="0" bestFit="1" customWidth="1"/>
    <col min="19" max="19" width="8.57421875" style="0" bestFit="1" customWidth="1"/>
    <col min="20" max="20" width="8.8515625" style="0" bestFit="1" customWidth="1"/>
    <col min="21" max="21" width="8.7109375" style="1" customWidth="1"/>
    <col min="22" max="22" width="3.421875" style="0" customWidth="1"/>
    <col min="23" max="23" width="3.140625" style="0" customWidth="1"/>
    <col min="24" max="24" width="5.57421875" style="0" bestFit="1" customWidth="1"/>
    <col min="25" max="27" width="7.57421875" style="0" bestFit="1" customWidth="1"/>
    <col min="28" max="28" width="8.57421875" style="0" bestFit="1" customWidth="1"/>
    <col min="29" max="29" width="8.8515625" style="0" bestFit="1" customWidth="1"/>
    <col min="30" max="31" width="4.00390625" style="0" bestFit="1" customWidth="1"/>
    <col min="32" max="32" width="6.00390625" style="0" bestFit="1" customWidth="1"/>
    <col min="33" max="35" width="7.57421875" style="0" bestFit="1" customWidth="1"/>
    <col min="36" max="36" width="8.57421875" style="0" bestFit="1" customWidth="1"/>
    <col min="37" max="37" width="8.8515625" style="0" bestFit="1" customWidth="1"/>
    <col min="38" max="39" width="3.28125" style="0" customWidth="1"/>
    <col min="40" max="40" width="5.57421875" style="0" bestFit="1" customWidth="1"/>
    <col min="41" max="42" width="7.57421875" style="0" bestFit="1" customWidth="1"/>
    <col min="43" max="44" width="8.57421875" style="0" bestFit="1" customWidth="1"/>
    <col min="45" max="45" width="8.8515625" style="0" bestFit="1" customWidth="1"/>
  </cols>
  <sheetData>
    <row r="1" spans="5:45" ht="12.75">
      <c r="E1" s="2" t="s">
        <v>0</v>
      </c>
      <c r="F1" s="2"/>
      <c r="G1" s="2"/>
      <c r="H1" s="2"/>
      <c r="I1" s="2"/>
      <c r="J1" s="2"/>
      <c r="K1" s="2"/>
      <c r="L1" s="2"/>
      <c r="M1" s="3" t="s">
        <v>1</v>
      </c>
      <c r="N1" s="3"/>
      <c r="O1" s="3"/>
      <c r="P1" s="3"/>
      <c r="Q1" s="3"/>
      <c r="R1" s="3"/>
      <c r="S1" s="3"/>
      <c r="T1" s="3"/>
      <c r="V1" s="3" t="s">
        <v>2</v>
      </c>
      <c r="W1" s="3"/>
      <c r="X1" s="3"/>
      <c r="Y1" s="3"/>
      <c r="Z1" s="3"/>
      <c r="AA1" s="3"/>
      <c r="AB1" s="3"/>
      <c r="AC1" s="3"/>
      <c r="AD1" s="3" t="s">
        <v>3</v>
      </c>
      <c r="AE1" s="3"/>
      <c r="AF1" s="3"/>
      <c r="AG1" s="3"/>
      <c r="AH1" s="3"/>
      <c r="AI1" s="3"/>
      <c r="AJ1" s="3"/>
      <c r="AK1" s="3"/>
      <c r="AL1" s="3" t="s">
        <v>4</v>
      </c>
      <c r="AM1" s="3"/>
      <c r="AN1" s="3"/>
      <c r="AO1" s="3"/>
      <c r="AP1" s="3"/>
      <c r="AQ1" s="3"/>
      <c r="AR1" s="3"/>
      <c r="AS1" s="3"/>
    </row>
    <row r="2" spans="2:45" s="4" customFormat="1" ht="25.5" customHeight="1">
      <c r="B2" s="5" t="s">
        <v>5</v>
      </c>
      <c r="C2" s="5"/>
      <c r="D2" s="5"/>
      <c r="E2" s="5" t="s">
        <v>6</v>
      </c>
      <c r="F2" s="5"/>
      <c r="G2" s="5"/>
      <c r="H2" s="5" t="s">
        <v>7</v>
      </c>
      <c r="I2" s="5"/>
      <c r="J2" s="5"/>
      <c r="K2" s="4" t="s">
        <v>8</v>
      </c>
      <c r="L2" s="6" t="s">
        <v>9</v>
      </c>
      <c r="M2" s="5" t="s">
        <v>6</v>
      </c>
      <c r="N2" s="5"/>
      <c r="O2" s="5"/>
      <c r="P2" s="5" t="s">
        <v>7</v>
      </c>
      <c r="Q2" s="5"/>
      <c r="R2" s="5"/>
      <c r="S2" s="4" t="s">
        <v>8</v>
      </c>
      <c r="T2" s="4" t="s">
        <v>9</v>
      </c>
      <c r="V2" s="5" t="s">
        <v>6</v>
      </c>
      <c r="W2" s="5"/>
      <c r="X2" s="5"/>
      <c r="Y2" s="5" t="s">
        <v>7</v>
      </c>
      <c r="Z2" s="5"/>
      <c r="AA2" s="5"/>
      <c r="AB2" s="4" t="s">
        <v>8</v>
      </c>
      <c r="AC2" s="4" t="s">
        <v>9</v>
      </c>
      <c r="AD2" s="5" t="s">
        <v>6</v>
      </c>
      <c r="AE2" s="5"/>
      <c r="AF2" s="5"/>
      <c r="AG2" s="5" t="s">
        <v>7</v>
      </c>
      <c r="AH2" s="5"/>
      <c r="AI2" s="5"/>
      <c r="AJ2" s="4" t="s">
        <v>8</v>
      </c>
      <c r="AK2" s="4" t="s">
        <v>9</v>
      </c>
      <c r="AL2" s="5" t="s">
        <v>6</v>
      </c>
      <c r="AM2" s="5"/>
      <c r="AN2" s="5"/>
      <c r="AO2" s="5" t="s">
        <v>7</v>
      </c>
      <c r="AP2" s="5"/>
      <c r="AQ2" s="5"/>
      <c r="AR2" s="4" t="s">
        <v>8</v>
      </c>
      <c r="AS2" s="4" t="s">
        <v>9</v>
      </c>
    </row>
    <row r="3" spans="2:43" s="4" customFormat="1" ht="51"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13</v>
      </c>
      <c r="I3" s="4" t="s">
        <v>14</v>
      </c>
      <c r="J3" s="4" t="s">
        <v>15</v>
      </c>
      <c r="L3" s="6"/>
      <c r="M3" s="4" t="s">
        <v>13</v>
      </c>
      <c r="N3" s="4" t="s">
        <v>14</v>
      </c>
      <c r="O3" s="4" t="s">
        <v>15</v>
      </c>
      <c r="P3" s="4" t="s">
        <v>13</v>
      </c>
      <c r="Q3" s="4" t="s">
        <v>14</v>
      </c>
      <c r="R3" s="4" t="s">
        <v>15</v>
      </c>
      <c r="V3" s="4" t="s">
        <v>13</v>
      </c>
      <c r="W3" s="4" t="s">
        <v>14</v>
      </c>
      <c r="X3" s="4" t="s">
        <v>15</v>
      </c>
      <c r="Y3" s="4" t="s">
        <v>13</v>
      </c>
      <c r="Z3" s="4" t="s">
        <v>14</v>
      </c>
      <c r="AA3" s="4" t="s">
        <v>15</v>
      </c>
      <c r="AD3" s="4" t="s">
        <v>13</v>
      </c>
      <c r="AE3" s="4" t="s">
        <v>14</v>
      </c>
      <c r="AF3" s="4" t="s">
        <v>15</v>
      </c>
      <c r="AG3" s="4" t="s">
        <v>13</v>
      </c>
      <c r="AH3" s="4" t="s">
        <v>14</v>
      </c>
      <c r="AI3" s="4" t="s">
        <v>15</v>
      </c>
      <c r="AL3" s="4" t="s">
        <v>13</v>
      </c>
      <c r="AM3" s="4" t="s">
        <v>14</v>
      </c>
      <c r="AN3" s="4" t="s">
        <v>15</v>
      </c>
      <c r="AO3" s="4" t="s">
        <v>13</v>
      </c>
      <c r="AP3" s="4" t="s">
        <v>14</v>
      </c>
      <c r="AQ3" s="4" t="s">
        <v>15</v>
      </c>
    </row>
    <row r="4" spans="1:45" ht="12.75">
      <c r="A4" s="1" t="s">
        <v>16</v>
      </c>
      <c r="B4" s="7">
        <v>10250</v>
      </c>
      <c r="C4" s="7">
        <v>8900</v>
      </c>
      <c r="D4" s="7">
        <v>7700</v>
      </c>
      <c r="G4">
        <v>142</v>
      </c>
      <c r="H4" s="8"/>
      <c r="I4" s="8"/>
      <c r="J4" s="8">
        <f>1215600/142</f>
        <v>8560.56338028169</v>
      </c>
      <c r="K4" s="8">
        <f>1360837/142</f>
        <v>9583.359154929578</v>
      </c>
      <c r="L4" s="9">
        <f aca="true" t="shared" si="0" ref="L4:L54">(K4-J4)/J4</f>
        <v>0.11947762421849298</v>
      </c>
      <c r="O4">
        <v>30</v>
      </c>
      <c r="P4" s="8"/>
      <c r="Q4" s="8"/>
      <c r="R4" s="8">
        <v>11252</v>
      </c>
      <c r="S4" s="8">
        <v>12974</v>
      </c>
      <c r="T4" s="9">
        <f aca="true" t="shared" si="1" ref="T4:T54">(S4-R4)/R4</f>
        <v>0.1530394596516175</v>
      </c>
      <c r="U4" s="1" t="s">
        <v>16</v>
      </c>
      <c r="X4">
        <v>36</v>
      </c>
      <c r="Y4" s="8"/>
      <c r="Z4" s="8"/>
      <c r="AA4" s="8">
        <v>9128</v>
      </c>
      <c r="AB4" s="8">
        <v>10365</v>
      </c>
      <c r="AC4" s="9">
        <f aca="true" t="shared" si="2" ref="AC4:AC54">(AB4-AA4)/AA4</f>
        <v>0.1355170902716915</v>
      </c>
      <c r="AF4">
        <v>54</v>
      </c>
      <c r="AG4" s="8"/>
      <c r="AH4" s="8"/>
      <c r="AI4" s="8">
        <v>7600</v>
      </c>
      <c r="AJ4" s="8">
        <v>8365</v>
      </c>
      <c r="AK4" s="9">
        <f aca="true" t="shared" si="3" ref="AK4:AK54">(AJ4-AI4)/AI4</f>
        <v>0.1006578947368421</v>
      </c>
      <c r="AN4">
        <v>22</v>
      </c>
      <c r="AO4" s="8"/>
      <c r="AP4" s="8"/>
      <c r="AQ4" s="8">
        <v>6320</v>
      </c>
      <c r="AR4" s="8">
        <v>6673</v>
      </c>
      <c r="AS4" s="9">
        <f aca="true" t="shared" si="4" ref="AS4:AS54">(AR4-AQ4)/AQ4</f>
        <v>0.055854430379746835</v>
      </c>
    </row>
    <row r="5" spans="1:45" ht="12.75">
      <c r="A5" s="1" t="s">
        <v>17</v>
      </c>
      <c r="B5" s="7">
        <v>10900</v>
      </c>
      <c r="C5" s="7">
        <v>9450</v>
      </c>
      <c r="D5" s="7">
        <v>8200</v>
      </c>
      <c r="G5">
        <v>150</v>
      </c>
      <c r="H5" s="8"/>
      <c r="I5" s="8"/>
      <c r="J5" s="8">
        <f>1404034/150</f>
        <v>9360.226666666667</v>
      </c>
      <c r="K5" s="8">
        <v>10519</v>
      </c>
      <c r="L5" s="9">
        <f t="shared" si="0"/>
        <v>0.12379757185367297</v>
      </c>
      <c r="O5">
        <v>30</v>
      </c>
      <c r="P5" s="8"/>
      <c r="Q5" s="8"/>
      <c r="R5" s="8">
        <v>13122</v>
      </c>
      <c r="S5" s="8">
        <v>15123</v>
      </c>
      <c r="T5" s="9">
        <f t="shared" si="1"/>
        <v>0.15249199817101053</v>
      </c>
      <c r="U5" s="1" t="s">
        <v>17</v>
      </c>
      <c r="X5">
        <v>43</v>
      </c>
      <c r="Y5" s="8"/>
      <c r="Z5" s="8"/>
      <c r="AA5" s="8">
        <v>9641</v>
      </c>
      <c r="AB5" s="8">
        <v>10967</v>
      </c>
      <c r="AC5" s="9">
        <f t="shared" si="2"/>
        <v>0.13753759983404212</v>
      </c>
      <c r="AF5">
        <v>54</v>
      </c>
      <c r="AG5" s="8"/>
      <c r="AH5" s="8"/>
      <c r="AI5" s="8">
        <v>8122</v>
      </c>
      <c r="AJ5" s="8">
        <v>9020</v>
      </c>
      <c r="AK5" s="9">
        <f t="shared" si="3"/>
        <v>0.11056390051711401</v>
      </c>
      <c r="AN5">
        <v>23</v>
      </c>
      <c r="AO5" s="8"/>
      <c r="AP5" s="8"/>
      <c r="AQ5" s="8">
        <v>6836</v>
      </c>
      <c r="AR5" s="8">
        <v>7195</v>
      </c>
      <c r="AS5" s="9">
        <f t="shared" si="4"/>
        <v>0.05251609128145114</v>
      </c>
    </row>
    <row r="6" spans="1:45" ht="12.75">
      <c r="A6" s="1" t="s">
        <v>18</v>
      </c>
      <c r="B6" s="7">
        <v>11550</v>
      </c>
      <c r="C6" s="7">
        <v>10000</v>
      </c>
      <c r="D6" s="7">
        <v>8700</v>
      </c>
      <c r="G6">
        <v>155</v>
      </c>
      <c r="H6" s="8"/>
      <c r="I6" s="8"/>
      <c r="J6" s="8">
        <v>9892</v>
      </c>
      <c r="K6" s="8">
        <v>11150</v>
      </c>
      <c r="L6" s="9">
        <f t="shared" si="0"/>
        <v>0.12717347351395067</v>
      </c>
      <c r="O6">
        <v>32</v>
      </c>
      <c r="P6" s="8"/>
      <c r="Q6" s="8"/>
      <c r="R6" s="8">
        <v>13814</v>
      </c>
      <c r="S6" s="8">
        <v>15983</v>
      </c>
      <c r="T6" s="9">
        <f t="shared" si="1"/>
        <v>0.15701462284638773</v>
      </c>
      <c r="U6" s="1" t="s">
        <v>18</v>
      </c>
      <c r="X6">
        <v>43</v>
      </c>
      <c r="Y6" s="8"/>
      <c r="Z6" s="8"/>
      <c r="AA6" s="8">
        <v>10272</v>
      </c>
      <c r="AB6" s="8">
        <v>11718</v>
      </c>
      <c r="AC6" s="9">
        <f t="shared" si="2"/>
        <v>0.14077102803738317</v>
      </c>
      <c r="AF6">
        <v>52</v>
      </c>
      <c r="AG6" s="8"/>
      <c r="AH6" s="8"/>
      <c r="AI6" s="8">
        <v>8637</v>
      </c>
      <c r="AJ6" s="8">
        <v>9625</v>
      </c>
      <c r="AK6" s="9">
        <f t="shared" si="3"/>
        <v>0.11439157114738914</v>
      </c>
      <c r="AN6">
        <v>28</v>
      </c>
      <c r="AO6" s="8"/>
      <c r="AP6" s="8"/>
      <c r="AQ6" s="8">
        <v>7156</v>
      </c>
      <c r="AR6" s="8">
        <v>7591</v>
      </c>
      <c r="AS6" s="9">
        <f t="shared" si="4"/>
        <v>0.06078814980435998</v>
      </c>
    </row>
    <row r="7" spans="1:45" ht="12.75">
      <c r="A7" s="1" t="s">
        <v>19</v>
      </c>
      <c r="B7" s="7">
        <v>12200</v>
      </c>
      <c r="C7" s="7">
        <v>10550</v>
      </c>
      <c r="D7" s="7">
        <v>9200</v>
      </c>
      <c r="G7">
        <v>166</v>
      </c>
      <c r="H7" s="8"/>
      <c r="I7" s="8"/>
      <c r="J7" s="8">
        <v>10444</v>
      </c>
      <c r="K7" s="8">
        <v>11765</v>
      </c>
      <c r="L7" s="9">
        <f t="shared" si="0"/>
        <v>0.12648410570662583</v>
      </c>
      <c r="O7">
        <v>34</v>
      </c>
      <c r="P7" s="8"/>
      <c r="Q7" s="8"/>
      <c r="R7" s="8">
        <v>14562</v>
      </c>
      <c r="S7" s="8">
        <v>16800</v>
      </c>
      <c r="T7" s="9">
        <f t="shared" si="1"/>
        <v>0.15368768026370005</v>
      </c>
      <c r="U7" s="1" t="s">
        <v>19</v>
      </c>
      <c r="X7">
        <v>46</v>
      </c>
      <c r="Y7" s="8"/>
      <c r="Z7" s="8"/>
      <c r="AA7" s="8">
        <v>10784</v>
      </c>
      <c r="AB7" s="8">
        <v>12390</v>
      </c>
      <c r="AC7" s="9">
        <f t="shared" si="2"/>
        <v>0.14892433234421365</v>
      </c>
      <c r="AF7">
        <v>59</v>
      </c>
      <c r="AG7" s="8"/>
      <c r="AH7" s="8"/>
      <c r="AI7" s="8">
        <v>9090</v>
      </c>
      <c r="AJ7" s="8">
        <v>10040</v>
      </c>
      <c r="AK7" s="9">
        <f t="shared" si="3"/>
        <v>0.10451045104510451</v>
      </c>
      <c r="AN7">
        <v>27</v>
      </c>
      <c r="AO7" s="8"/>
      <c r="AP7" s="8"/>
      <c r="AQ7" s="8">
        <v>7637</v>
      </c>
      <c r="AR7" s="8">
        <v>8126</v>
      </c>
      <c r="AS7" s="9">
        <f t="shared" si="4"/>
        <v>0.06403037842084588</v>
      </c>
    </row>
    <row r="8" spans="1:45" ht="12.75">
      <c r="A8" s="1" t="s">
        <v>20</v>
      </c>
      <c r="B8" s="7">
        <v>12850</v>
      </c>
      <c r="C8" s="7">
        <v>11100</v>
      </c>
      <c r="D8" s="7">
        <v>9700</v>
      </c>
      <c r="G8">
        <v>169</v>
      </c>
      <c r="H8" s="8"/>
      <c r="I8" s="8"/>
      <c r="J8" s="8">
        <v>11094</v>
      </c>
      <c r="K8" s="8">
        <v>12569</v>
      </c>
      <c r="L8" s="9">
        <f t="shared" si="0"/>
        <v>0.13295475031548584</v>
      </c>
      <c r="O8">
        <v>33</v>
      </c>
      <c r="P8" s="8"/>
      <c r="Q8" s="8"/>
      <c r="R8" s="8">
        <v>15135</v>
      </c>
      <c r="S8" s="8">
        <v>17582</v>
      </c>
      <c r="T8" s="9">
        <f t="shared" si="1"/>
        <v>0.1616782292699042</v>
      </c>
      <c r="U8" s="1" t="s">
        <v>20</v>
      </c>
      <c r="X8">
        <v>45</v>
      </c>
      <c r="Y8" s="8"/>
      <c r="Z8" s="8"/>
      <c r="AA8" s="8">
        <v>11642</v>
      </c>
      <c r="AB8" s="8">
        <v>13326</v>
      </c>
      <c r="AC8" s="9">
        <f t="shared" si="2"/>
        <v>0.14464868579281911</v>
      </c>
      <c r="AF8">
        <v>67</v>
      </c>
      <c r="AG8" s="8"/>
      <c r="AH8" s="8"/>
      <c r="AI8" s="8">
        <v>9738</v>
      </c>
      <c r="AJ8" s="8">
        <v>10935</v>
      </c>
      <c r="AK8" s="9">
        <f t="shared" si="3"/>
        <v>0.12292051756007394</v>
      </c>
      <c r="AN8">
        <v>24</v>
      </c>
      <c r="AO8" s="8"/>
      <c r="AP8" s="8"/>
      <c r="AQ8" s="8">
        <v>8296</v>
      </c>
      <c r="AR8" s="8">
        <v>8819</v>
      </c>
      <c r="AS8" s="9">
        <f t="shared" si="4"/>
        <v>0.06304243008678881</v>
      </c>
    </row>
    <row r="9" spans="1:45" ht="12.75">
      <c r="A9" s="1" t="s">
        <v>21</v>
      </c>
      <c r="B9" s="7">
        <v>13500</v>
      </c>
      <c r="C9" s="7">
        <v>11650</v>
      </c>
      <c r="D9" s="7">
        <v>10200</v>
      </c>
      <c r="G9">
        <v>182</v>
      </c>
      <c r="H9" s="8"/>
      <c r="I9" s="8"/>
      <c r="J9" s="8">
        <v>11841</v>
      </c>
      <c r="K9" s="8">
        <v>13384</v>
      </c>
      <c r="L9" s="9">
        <f t="shared" si="0"/>
        <v>0.13030994003884808</v>
      </c>
      <c r="O9">
        <v>38</v>
      </c>
      <c r="P9" s="8"/>
      <c r="Q9" s="8"/>
      <c r="R9" s="8">
        <v>16072</v>
      </c>
      <c r="S9" s="8">
        <v>18671</v>
      </c>
      <c r="T9" s="9">
        <f t="shared" si="1"/>
        <v>0.16170980587356895</v>
      </c>
      <c r="U9" s="1" t="s">
        <v>21</v>
      </c>
      <c r="X9">
        <v>52</v>
      </c>
      <c r="Y9" s="8"/>
      <c r="Z9" s="8"/>
      <c r="AA9" s="8">
        <v>12283</v>
      </c>
      <c r="AB9" s="8">
        <v>14147</v>
      </c>
      <c r="AC9" s="9">
        <f t="shared" si="2"/>
        <v>0.15175445738011886</v>
      </c>
      <c r="AF9">
        <v>59</v>
      </c>
      <c r="AG9" s="8"/>
      <c r="AH9" s="8"/>
      <c r="AI9" s="8">
        <v>10400</v>
      </c>
      <c r="AJ9" s="8">
        <v>11575</v>
      </c>
      <c r="AK9" s="9">
        <f t="shared" si="3"/>
        <v>0.11298076923076923</v>
      </c>
      <c r="AN9">
        <v>31</v>
      </c>
      <c r="AO9" s="8"/>
      <c r="AP9" s="8"/>
      <c r="AQ9" s="8">
        <v>8679</v>
      </c>
      <c r="AR9" s="8">
        <v>9182</v>
      </c>
      <c r="AS9" s="9">
        <f t="shared" si="4"/>
        <v>0.057955985712639706</v>
      </c>
    </row>
    <row r="10" spans="1:45" ht="12.75">
      <c r="A10" s="1" t="s">
        <v>22</v>
      </c>
      <c r="B10" s="10">
        <v>14150</v>
      </c>
      <c r="C10" s="10">
        <v>12200</v>
      </c>
      <c r="D10" s="10">
        <v>10500</v>
      </c>
      <c r="G10">
        <v>180</v>
      </c>
      <c r="H10" s="8"/>
      <c r="I10" s="8"/>
      <c r="J10" s="8">
        <f>2271410/180</f>
        <v>12618.944444444445</v>
      </c>
      <c r="K10" s="8">
        <f>2582591/180</f>
        <v>14347.727777777778</v>
      </c>
      <c r="L10" s="9">
        <f t="shared" si="0"/>
        <v>0.13699904464627694</v>
      </c>
      <c r="O10">
        <v>38</v>
      </c>
      <c r="P10" s="8"/>
      <c r="Q10" s="8"/>
      <c r="R10" s="8">
        <v>17129</v>
      </c>
      <c r="S10" s="8">
        <v>19918</v>
      </c>
      <c r="T10" s="9">
        <f t="shared" si="1"/>
        <v>0.16282328215307373</v>
      </c>
      <c r="U10" s="1" t="s">
        <v>22</v>
      </c>
      <c r="X10">
        <v>52</v>
      </c>
      <c r="Y10" s="8"/>
      <c r="Z10" s="8"/>
      <c r="AA10" s="8">
        <v>13151</v>
      </c>
      <c r="AB10" s="8">
        <v>15277</v>
      </c>
      <c r="AC10" s="9">
        <f t="shared" si="2"/>
        <v>0.16166071021215117</v>
      </c>
      <c r="AF10">
        <v>56</v>
      </c>
      <c r="AG10" s="8"/>
      <c r="AH10" s="8"/>
      <c r="AI10" s="8">
        <v>11060</v>
      </c>
      <c r="AJ10" s="8">
        <v>12395</v>
      </c>
      <c r="AK10" s="9">
        <f t="shared" si="3"/>
        <v>0.12070524412296564</v>
      </c>
      <c r="AN10">
        <v>33</v>
      </c>
      <c r="AO10" s="8"/>
      <c r="AP10" s="8"/>
      <c r="AQ10" s="8">
        <v>9267</v>
      </c>
      <c r="AR10" s="8">
        <v>9866</v>
      </c>
      <c r="AS10" s="9">
        <f t="shared" si="4"/>
        <v>0.06463796266321355</v>
      </c>
    </row>
    <row r="11" spans="1:45" ht="12.75">
      <c r="A11" s="1" t="s">
        <v>23</v>
      </c>
      <c r="B11" s="10">
        <v>15050</v>
      </c>
      <c r="C11" s="10">
        <v>12900</v>
      </c>
      <c r="D11" s="10">
        <v>10900</v>
      </c>
      <c r="G11">
        <v>193</v>
      </c>
      <c r="H11" s="8"/>
      <c r="I11" s="8"/>
      <c r="J11" s="8">
        <f>2561594/193</f>
        <v>13272.507772020725</v>
      </c>
      <c r="K11" s="8">
        <f>2905829/193</f>
        <v>15056.108808290155</v>
      </c>
      <c r="L11" s="9">
        <f t="shared" si="0"/>
        <v>0.13438312238395317</v>
      </c>
      <c r="O11">
        <v>43</v>
      </c>
      <c r="P11" s="8"/>
      <c r="Q11" s="8"/>
      <c r="R11" s="8">
        <v>17938</v>
      </c>
      <c r="S11" s="8">
        <v>20785</v>
      </c>
      <c r="T11" s="9">
        <f t="shared" si="1"/>
        <v>0.15871334596945033</v>
      </c>
      <c r="U11" s="1" t="s">
        <v>23</v>
      </c>
      <c r="X11">
        <v>55</v>
      </c>
      <c r="Y11" s="8"/>
      <c r="Z11" s="8"/>
      <c r="AA11" s="8">
        <v>13894</v>
      </c>
      <c r="AB11" s="8">
        <v>16068</v>
      </c>
      <c r="AC11" s="9">
        <f t="shared" si="2"/>
        <v>0.15647041888585</v>
      </c>
      <c r="AF11">
        <v>62</v>
      </c>
      <c r="AG11" s="8"/>
      <c r="AH11" s="8"/>
      <c r="AI11" s="8">
        <v>11360</v>
      </c>
      <c r="AJ11" s="8">
        <v>12628</v>
      </c>
      <c r="AK11" s="9">
        <f t="shared" si="3"/>
        <v>0.11161971830985916</v>
      </c>
      <c r="AN11">
        <v>33</v>
      </c>
      <c r="AO11" s="8"/>
      <c r="AP11" s="8"/>
      <c r="AQ11" s="8">
        <v>9751</v>
      </c>
      <c r="AR11" s="8">
        <v>10468</v>
      </c>
      <c r="AS11" s="9">
        <f t="shared" si="4"/>
        <v>0.07353091990565071</v>
      </c>
    </row>
    <row r="12" spans="1:45" ht="12.75">
      <c r="A12" s="1" t="s">
        <v>24</v>
      </c>
      <c r="B12" s="10">
        <v>15700</v>
      </c>
      <c r="C12" s="10">
        <v>13600</v>
      </c>
      <c r="D12" s="10">
        <v>11200</v>
      </c>
      <c r="G12">
        <v>182</v>
      </c>
      <c r="H12" s="8"/>
      <c r="I12" s="8"/>
      <c r="J12" s="8">
        <v>13839</v>
      </c>
      <c r="K12" s="8">
        <v>15831</v>
      </c>
      <c r="L12" s="9">
        <f t="shared" si="0"/>
        <v>0.14394103620203771</v>
      </c>
      <c r="O12">
        <v>42</v>
      </c>
      <c r="P12" s="8"/>
      <c r="Q12" s="8"/>
      <c r="R12" s="8">
        <v>18605</v>
      </c>
      <c r="S12" s="8">
        <v>21785</v>
      </c>
      <c r="T12" s="9">
        <f t="shared" si="1"/>
        <v>0.17092179521633968</v>
      </c>
      <c r="U12" s="1" t="s">
        <v>24</v>
      </c>
      <c r="X12">
        <v>50</v>
      </c>
      <c r="Y12" s="8"/>
      <c r="Z12" s="8"/>
      <c r="AA12" s="8">
        <v>14712</v>
      </c>
      <c r="AB12" s="8">
        <v>17096</v>
      </c>
      <c r="AC12" s="9">
        <f t="shared" si="2"/>
        <v>0.16204458945078848</v>
      </c>
      <c r="AF12">
        <v>63</v>
      </c>
      <c r="AG12" s="8"/>
      <c r="AH12" s="8"/>
      <c r="AI12" s="8">
        <v>11667</v>
      </c>
      <c r="AJ12" s="8">
        <v>13042</v>
      </c>
      <c r="AK12" s="9">
        <f t="shared" si="3"/>
        <v>0.11785377560641125</v>
      </c>
      <c r="AN12">
        <v>27</v>
      </c>
      <c r="AO12" s="8"/>
      <c r="AP12" s="8"/>
      <c r="AQ12" s="8">
        <v>9874</v>
      </c>
      <c r="AR12" s="8">
        <v>10735</v>
      </c>
      <c r="AS12" s="9">
        <f t="shared" si="4"/>
        <v>0.08719870366619405</v>
      </c>
    </row>
    <row r="13" spans="1:45" ht="12.75">
      <c r="A13" s="1" t="s">
        <v>25</v>
      </c>
      <c r="B13" s="10">
        <v>16000</v>
      </c>
      <c r="C13" s="10">
        <v>13600</v>
      </c>
      <c r="D13" s="10">
        <v>11350</v>
      </c>
      <c r="G13">
        <v>187</v>
      </c>
      <c r="H13" s="8"/>
      <c r="I13" s="8"/>
      <c r="J13" s="8">
        <v>14132</v>
      </c>
      <c r="K13" s="8">
        <v>16336</v>
      </c>
      <c r="L13" s="9">
        <f t="shared" si="0"/>
        <v>0.15595810925559014</v>
      </c>
      <c r="O13">
        <v>42</v>
      </c>
      <c r="P13" s="8"/>
      <c r="Q13" s="8"/>
      <c r="R13" s="8">
        <v>19326</v>
      </c>
      <c r="S13" s="8">
        <v>22846</v>
      </c>
      <c r="T13" s="9">
        <f t="shared" si="1"/>
        <v>0.18213805236469005</v>
      </c>
      <c r="U13" s="1" t="s">
        <v>25</v>
      </c>
      <c r="X13">
        <v>50</v>
      </c>
      <c r="Y13" s="8"/>
      <c r="Z13" s="8"/>
      <c r="AA13" s="8">
        <v>15092</v>
      </c>
      <c r="AB13" s="8">
        <v>17727</v>
      </c>
      <c r="AC13" s="9">
        <f t="shared" si="2"/>
        <v>0.1745958123509144</v>
      </c>
      <c r="AF13">
        <v>68</v>
      </c>
      <c r="AG13" s="8"/>
      <c r="AH13" s="8"/>
      <c r="AI13" s="8">
        <v>11816</v>
      </c>
      <c r="AJ13" s="8">
        <v>13407</v>
      </c>
      <c r="AK13" s="9">
        <f t="shared" si="3"/>
        <v>0.13464793500338523</v>
      </c>
      <c r="AN13">
        <v>27</v>
      </c>
      <c r="AO13" s="8"/>
      <c r="AP13" s="8"/>
      <c r="AQ13" s="8">
        <v>10107</v>
      </c>
      <c r="AR13" s="8">
        <v>11011</v>
      </c>
      <c r="AS13" s="9">
        <f t="shared" si="4"/>
        <v>0.08944296032452756</v>
      </c>
    </row>
    <row r="14" spans="1:45" ht="12.75">
      <c r="A14" s="1" t="s">
        <v>26</v>
      </c>
      <c r="B14" s="10">
        <v>17700</v>
      </c>
      <c r="C14" s="10">
        <v>14300</v>
      </c>
      <c r="D14" s="10">
        <v>11450</v>
      </c>
      <c r="E14">
        <v>147</v>
      </c>
      <c r="F14">
        <v>41</v>
      </c>
      <c r="G14">
        <v>188</v>
      </c>
      <c r="H14" s="8">
        <v>15272</v>
      </c>
      <c r="I14" s="8">
        <v>12638</v>
      </c>
      <c r="J14" s="8">
        <v>14697</v>
      </c>
      <c r="K14" s="8">
        <v>16995</v>
      </c>
      <c r="L14" s="9">
        <f t="shared" si="0"/>
        <v>0.15635844049806083</v>
      </c>
      <c r="M14">
        <v>38</v>
      </c>
      <c r="N14">
        <v>3</v>
      </c>
      <c r="O14">
        <v>41</v>
      </c>
      <c r="P14" s="8">
        <v>20268</v>
      </c>
      <c r="Q14" s="8">
        <v>20033</v>
      </c>
      <c r="R14" s="8">
        <v>20251</v>
      </c>
      <c r="S14" s="8">
        <v>23824</v>
      </c>
      <c r="T14" s="9">
        <f t="shared" si="1"/>
        <v>0.17643573156881143</v>
      </c>
      <c r="U14" s="1" t="s">
        <v>26</v>
      </c>
      <c r="V14">
        <v>44</v>
      </c>
      <c r="W14">
        <v>6</v>
      </c>
      <c r="X14">
        <v>50</v>
      </c>
      <c r="Y14" s="8">
        <v>15740</v>
      </c>
      <c r="Z14" s="8">
        <v>15758</v>
      </c>
      <c r="AA14" s="8">
        <v>15742</v>
      </c>
      <c r="AB14" s="8">
        <v>18577</v>
      </c>
      <c r="AC14" s="9">
        <f t="shared" si="2"/>
        <v>0.1800914750349384</v>
      </c>
      <c r="AD14">
        <v>52</v>
      </c>
      <c r="AE14">
        <v>15</v>
      </c>
      <c r="AF14">
        <v>67</v>
      </c>
      <c r="AG14" s="8">
        <v>12338</v>
      </c>
      <c r="AH14" s="8">
        <v>12455</v>
      </c>
      <c r="AI14" s="8">
        <v>12364</v>
      </c>
      <c r="AJ14" s="8">
        <v>14105</v>
      </c>
      <c r="AK14" s="9">
        <f t="shared" si="3"/>
        <v>0.14081203494014882</v>
      </c>
      <c r="AL14">
        <v>13</v>
      </c>
      <c r="AM14">
        <v>17</v>
      </c>
      <c r="AN14">
        <v>30</v>
      </c>
      <c r="AO14" s="8">
        <v>10821</v>
      </c>
      <c r="AP14" s="8">
        <v>10394</v>
      </c>
      <c r="AQ14" s="8">
        <v>10579</v>
      </c>
      <c r="AR14" s="8">
        <v>11480</v>
      </c>
      <c r="AS14" s="9">
        <f t="shared" si="4"/>
        <v>0.08516873050382834</v>
      </c>
    </row>
    <row r="15" spans="1:45" ht="12.75">
      <c r="A15" s="1" t="s">
        <v>27</v>
      </c>
      <c r="B15" s="10">
        <v>18500</v>
      </c>
      <c r="C15" s="10">
        <v>15100</v>
      </c>
      <c r="D15" s="10">
        <v>12600</v>
      </c>
      <c r="E15">
        <v>143</v>
      </c>
      <c r="F15">
        <v>45</v>
      </c>
      <c r="G15">
        <v>188</v>
      </c>
      <c r="H15" s="8">
        <v>16584</v>
      </c>
      <c r="I15" s="8">
        <v>13489</v>
      </c>
      <c r="J15" s="8">
        <v>15843</v>
      </c>
      <c r="K15" s="8">
        <v>18404</v>
      </c>
      <c r="L15" s="9">
        <f t="shared" si="0"/>
        <v>0.16164867764943508</v>
      </c>
      <c r="M15">
        <v>42</v>
      </c>
      <c r="N15">
        <v>2</v>
      </c>
      <c r="O15">
        <v>44</v>
      </c>
      <c r="P15" s="8">
        <v>21415</v>
      </c>
      <c r="Q15" s="8">
        <v>21200</v>
      </c>
      <c r="R15" s="8">
        <v>21406</v>
      </c>
      <c r="S15" s="8">
        <v>25511</v>
      </c>
      <c r="T15" s="9">
        <f t="shared" si="1"/>
        <v>0.19176866299168457</v>
      </c>
      <c r="U15" s="1" t="s">
        <v>27</v>
      </c>
      <c r="V15">
        <v>39</v>
      </c>
      <c r="W15">
        <v>7</v>
      </c>
      <c r="X15">
        <v>46</v>
      </c>
      <c r="Y15" s="8">
        <v>16876</v>
      </c>
      <c r="Z15" s="8">
        <v>16836</v>
      </c>
      <c r="AA15" s="8">
        <v>16870</v>
      </c>
      <c r="AB15" s="8">
        <v>19960</v>
      </c>
      <c r="AC15" s="9">
        <f t="shared" si="2"/>
        <v>0.1831653823355068</v>
      </c>
      <c r="AD15">
        <v>48</v>
      </c>
      <c r="AE15">
        <v>20</v>
      </c>
      <c r="AF15">
        <v>68</v>
      </c>
      <c r="AG15" s="8">
        <v>13579</v>
      </c>
      <c r="AH15" s="8">
        <v>13326</v>
      </c>
      <c r="AI15" s="8">
        <v>13504</v>
      </c>
      <c r="AJ15" s="8">
        <v>15387</v>
      </c>
      <c r="AK15" s="9">
        <f t="shared" si="3"/>
        <v>0.13944016587677724</v>
      </c>
      <c r="AL15">
        <v>14</v>
      </c>
      <c r="AM15">
        <v>16</v>
      </c>
      <c r="AN15">
        <v>30</v>
      </c>
      <c r="AO15" s="8">
        <v>11579</v>
      </c>
      <c r="AP15" s="8">
        <v>11266</v>
      </c>
      <c r="AQ15" s="8">
        <v>11412</v>
      </c>
      <c r="AR15" s="8">
        <v>12438</v>
      </c>
      <c r="AS15" s="9">
        <f t="shared" si="4"/>
        <v>0.08990536277602523</v>
      </c>
    </row>
    <row r="16" spans="1:45" ht="12.75">
      <c r="A16" s="1" t="s">
        <v>28</v>
      </c>
      <c r="B16" s="10">
        <v>19200</v>
      </c>
      <c r="C16" s="10">
        <v>16050</v>
      </c>
      <c r="D16" s="10">
        <v>13100</v>
      </c>
      <c r="E16">
        <v>143</v>
      </c>
      <c r="F16">
        <v>38</v>
      </c>
      <c r="G16">
        <v>181</v>
      </c>
      <c r="H16" s="8">
        <v>17531</v>
      </c>
      <c r="I16" s="8">
        <v>14372</v>
      </c>
      <c r="J16" s="8">
        <v>16868</v>
      </c>
      <c r="K16" s="8">
        <v>19801</v>
      </c>
      <c r="L16" s="9">
        <f t="shared" si="0"/>
        <v>0.17387953521460753</v>
      </c>
      <c r="M16">
        <v>42</v>
      </c>
      <c r="N16">
        <v>2</v>
      </c>
      <c r="O16">
        <v>44</v>
      </c>
      <c r="P16" s="8">
        <v>22306</v>
      </c>
      <c r="Q16" s="8">
        <v>22250</v>
      </c>
      <c r="R16" s="8">
        <v>22303</v>
      </c>
      <c r="S16" s="8">
        <v>26809</v>
      </c>
      <c r="T16" s="9">
        <f t="shared" si="1"/>
        <v>0.20203560059184864</v>
      </c>
      <c r="U16" s="1" t="s">
        <v>28</v>
      </c>
      <c r="V16">
        <v>44</v>
      </c>
      <c r="W16">
        <v>6</v>
      </c>
      <c r="X16">
        <v>50</v>
      </c>
      <c r="Y16" s="8">
        <v>17666</v>
      </c>
      <c r="Z16" s="8">
        <v>17508</v>
      </c>
      <c r="AA16" s="8">
        <v>17647</v>
      </c>
      <c r="AB16" s="8">
        <v>21119</v>
      </c>
      <c r="AC16" s="9">
        <f t="shared" si="2"/>
        <v>0.19674732249107496</v>
      </c>
      <c r="AD16">
        <v>42</v>
      </c>
      <c r="AE16">
        <v>17</v>
      </c>
      <c r="AF16">
        <v>69</v>
      </c>
      <c r="AG16" s="8">
        <v>14367</v>
      </c>
      <c r="AH16" s="8">
        <v>14082</v>
      </c>
      <c r="AI16" s="8">
        <v>14285</v>
      </c>
      <c r="AJ16" s="8">
        <v>16425</v>
      </c>
      <c r="AK16" s="9">
        <f t="shared" si="3"/>
        <v>0.14980749037451874</v>
      </c>
      <c r="AL16">
        <v>15</v>
      </c>
      <c r="AM16">
        <v>13</v>
      </c>
      <c r="AN16">
        <v>28</v>
      </c>
      <c r="AO16" s="8">
        <v>12630</v>
      </c>
      <c r="AP16" s="8">
        <v>12092</v>
      </c>
      <c r="AQ16" s="8">
        <v>12380</v>
      </c>
      <c r="AR16" s="8">
        <v>13546</v>
      </c>
      <c r="AS16" s="9">
        <f t="shared" si="4"/>
        <v>0.09418416801292408</v>
      </c>
    </row>
    <row r="17" spans="1:45" ht="12.75">
      <c r="A17" s="1" t="s">
        <v>29</v>
      </c>
      <c r="B17" s="10">
        <v>20300</v>
      </c>
      <c r="C17" s="10">
        <v>16800</v>
      </c>
      <c r="D17" s="10">
        <v>14500</v>
      </c>
      <c r="E17">
        <v>145</v>
      </c>
      <c r="F17">
        <v>40</v>
      </c>
      <c r="G17">
        <v>185</v>
      </c>
      <c r="H17" s="8">
        <v>18541</v>
      </c>
      <c r="I17" s="8">
        <v>15100</v>
      </c>
      <c r="J17" s="8">
        <v>17797</v>
      </c>
      <c r="K17" s="8">
        <v>20973</v>
      </c>
      <c r="L17" s="9">
        <f t="shared" si="0"/>
        <v>0.17845704332190818</v>
      </c>
      <c r="M17">
        <v>43</v>
      </c>
      <c r="N17">
        <v>2</v>
      </c>
      <c r="O17">
        <v>45</v>
      </c>
      <c r="P17" s="8">
        <v>23473</v>
      </c>
      <c r="Q17" s="8">
        <v>22700</v>
      </c>
      <c r="R17" s="8">
        <v>23439</v>
      </c>
      <c r="S17" s="8">
        <v>28354</v>
      </c>
      <c r="T17" s="9">
        <f t="shared" si="1"/>
        <v>0.20969324629890354</v>
      </c>
      <c r="U17" s="1" t="s">
        <v>29</v>
      </c>
      <c r="V17">
        <v>44</v>
      </c>
      <c r="W17">
        <v>6</v>
      </c>
      <c r="X17">
        <v>50</v>
      </c>
      <c r="Y17" s="8">
        <v>18557</v>
      </c>
      <c r="Z17" s="8">
        <v>18067</v>
      </c>
      <c r="AA17" s="8">
        <v>18498</v>
      </c>
      <c r="AB17" s="8">
        <v>22158</v>
      </c>
      <c r="AC17" s="9">
        <f t="shared" si="2"/>
        <v>0.1978592280246513</v>
      </c>
      <c r="AD17">
        <v>46</v>
      </c>
      <c r="AE17">
        <v>20</v>
      </c>
      <c r="AF17">
        <v>66</v>
      </c>
      <c r="AG17" s="8">
        <v>15067</v>
      </c>
      <c r="AH17" s="8">
        <v>14768</v>
      </c>
      <c r="AI17" s="8">
        <v>14976</v>
      </c>
      <c r="AJ17" s="8">
        <v>17215</v>
      </c>
      <c r="AK17" s="9">
        <f t="shared" si="3"/>
        <v>0.14950587606837606</v>
      </c>
      <c r="AL17">
        <v>11</v>
      </c>
      <c r="AM17">
        <v>12</v>
      </c>
      <c r="AN17">
        <v>23</v>
      </c>
      <c r="AO17" s="8">
        <v>13440</v>
      </c>
      <c r="AP17" s="8">
        <v>12904</v>
      </c>
      <c r="AQ17" s="8">
        <v>13160</v>
      </c>
      <c r="AR17" s="8">
        <v>14568</v>
      </c>
      <c r="AS17" s="9">
        <f t="shared" si="4"/>
        <v>0.10699088145896657</v>
      </c>
    </row>
    <row r="18" spans="1:45" ht="12.75">
      <c r="A18" s="1" t="s">
        <v>30</v>
      </c>
      <c r="B18" s="10">
        <v>21750</v>
      </c>
      <c r="C18" s="10">
        <v>18100</v>
      </c>
      <c r="D18" s="10">
        <v>15250</v>
      </c>
      <c r="E18">
        <v>147</v>
      </c>
      <c r="F18">
        <v>43</v>
      </c>
      <c r="G18">
        <v>190</v>
      </c>
      <c r="H18" s="8">
        <v>19681</v>
      </c>
      <c r="I18" s="8">
        <v>16059</v>
      </c>
      <c r="J18" s="8">
        <v>18862</v>
      </c>
      <c r="K18" s="8">
        <v>22110</v>
      </c>
      <c r="L18" s="9">
        <f t="shared" si="0"/>
        <v>0.17219807019404093</v>
      </c>
      <c r="M18">
        <v>45</v>
      </c>
      <c r="N18">
        <v>2</v>
      </c>
      <c r="O18">
        <v>47</v>
      </c>
      <c r="P18" s="8">
        <v>24929</v>
      </c>
      <c r="Q18" s="8">
        <v>25100</v>
      </c>
      <c r="R18" s="8">
        <v>24936</v>
      </c>
      <c r="S18" s="8">
        <v>30081</v>
      </c>
      <c r="T18" s="9">
        <f t="shared" si="1"/>
        <v>0.2063282001924928</v>
      </c>
      <c r="U18" s="1" t="s">
        <v>30</v>
      </c>
      <c r="V18">
        <v>50</v>
      </c>
      <c r="W18">
        <v>7</v>
      </c>
      <c r="X18">
        <v>57</v>
      </c>
      <c r="Y18" s="8">
        <v>19503</v>
      </c>
      <c r="Z18" s="8">
        <v>19500</v>
      </c>
      <c r="AA18" s="8">
        <v>19503</v>
      </c>
      <c r="AB18" s="8">
        <v>23113</v>
      </c>
      <c r="AC18" s="9">
        <f t="shared" si="2"/>
        <v>0.18509972824693638</v>
      </c>
      <c r="AD18">
        <v>40</v>
      </c>
      <c r="AE18">
        <v>18</v>
      </c>
      <c r="AF18">
        <v>58</v>
      </c>
      <c r="AG18" s="8">
        <v>15673</v>
      </c>
      <c r="AH18" s="8">
        <v>15786</v>
      </c>
      <c r="AI18" s="8">
        <v>15708</v>
      </c>
      <c r="AJ18" s="8">
        <v>17990</v>
      </c>
      <c r="AK18" s="9">
        <f t="shared" si="3"/>
        <v>0.14527629233511585</v>
      </c>
      <c r="AL18">
        <v>12</v>
      </c>
      <c r="AM18">
        <v>16</v>
      </c>
      <c r="AN18">
        <v>28</v>
      </c>
      <c r="AO18" s="8">
        <v>14113</v>
      </c>
      <c r="AP18" s="8">
        <v>13731</v>
      </c>
      <c r="AQ18" s="8">
        <v>13895</v>
      </c>
      <c r="AR18" s="8">
        <v>15226</v>
      </c>
      <c r="AS18" s="9">
        <f t="shared" si="4"/>
        <v>0.09578985246491543</v>
      </c>
    </row>
    <row r="19" spans="1:45" ht="12.75">
      <c r="A19" s="1" t="s">
        <v>31</v>
      </c>
      <c r="B19" s="10">
        <v>23200</v>
      </c>
      <c r="C19" s="10">
        <v>19250</v>
      </c>
      <c r="D19" s="10">
        <v>16250</v>
      </c>
      <c r="E19">
        <v>148</v>
      </c>
      <c r="F19">
        <v>46</v>
      </c>
      <c r="G19">
        <v>194</v>
      </c>
      <c r="H19" s="8">
        <v>20967</v>
      </c>
      <c r="I19" s="8">
        <v>17157</v>
      </c>
      <c r="J19" s="8">
        <v>20063</v>
      </c>
      <c r="K19" s="8">
        <v>23758</v>
      </c>
      <c r="L19" s="9">
        <f t="shared" si="0"/>
        <v>0.18416986492548473</v>
      </c>
      <c r="M19">
        <v>45</v>
      </c>
      <c r="N19">
        <v>3</v>
      </c>
      <c r="O19">
        <v>48</v>
      </c>
      <c r="P19" s="8">
        <v>26488</v>
      </c>
      <c r="Q19" s="8">
        <v>26033</v>
      </c>
      <c r="R19" s="8">
        <v>26459</v>
      </c>
      <c r="S19" s="8">
        <v>32308</v>
      </c>
      <c r="T19" s="9">
        <f t="shared" si="1"/>
        <v>0.22105899693865982</v>
      </c>
      <c r="U19" s="1" t="s">
        <v>31</v>
      </c>
      <c r="V19">
        <v>53</v>
      </c>
      <c r="W19">
        <v>6</v>
      </c>
      <c r="X19">
        <v>59</v>
      </c>
      <c r="Y19" s="8">
        <v>20727</v>
      </c>
      <c r="Z19" s="8">
        <v>20625</v>
      </c>
      <c r="AA19" s="8">
        <v>20717</v>
      </c>
      <c r="AB19" s="8">
        <v>25031</v>
      </c>
      <c r="AC19" s="9">
        <f t="shared" si="2"/>
        <v>0.20823478302843076</v>
      </c>
      <c r="AD19">
        <v>37</v>
      </c>
      <c r="AE19">
        <v>20</v>
      </c>
      <c r="AF19">
        <v>57</v>
      </c>
      <c r="AG19" s="8">
        <v>16664</v>
      </c>
      <c r="AH19" s="8">
        <v>16855</v>
      </c>
      <c r="AI19" s="8">
        <v>16731</v>
      </c>
      <c r="AJ19" s="8">
        <v>19158</v>
      </c>
      <c r="AK19" s="9">
        <f t="shared" si="3"/>
        <v>0.1450600681369912</v>
      </c>
      <c r="AL19">
        <v>13</v>
      </c>
      <c r="AM19">
        <v>17</v>
      </c>
      <c r="AN19">
        <v>30</v>
      </c>
      <c r="AO19" s="8">
        <v>15081</v>
      </c>
      <c r="AP19" s="8">
        <v>14721</v>
      </c>
      <c r="AQ19" s="8">
        <v>14877</v>
      </c>
      <c r="AR19" s="8">
        <v>16317</v>
      </c>
      <c r="AS19" s="9">
        <f t="shared" si="4"/>
        <v>0.09679370840895342</v>
      </c>
    </row>
    <row r="20" spans="1:45" ht="12.75">
      <c r="A20" s="1" t="s">
        <v>32</v>
      </c>
      <c r="B20" s="10">
        <v>25400</v>
      </c>
      <c r="C20" s="10">
        <v>21450</v>
      </c>
      <c r="D20" s="10">
        <v>18000</v>
      </c>
      <c r="E20">
        <v>147</v>
      </c>
      <c r="F20">
        <v>50</v>
      </c>
      <c r="G20">
        <v>197</v>
      </c>
      <c r="H20" s="8">
        <v>23232</v>
      </c>
      <c r="I20" s="8">
        <v>19001</v>
      </c>
      <c r="J20" s="8">
        <v>22158</v>
      </c>
      <c r="K20" s="8">
        <v>26262</v>
      </c>
      <c r="L20" s="9">
        <f t="shared" si="0"/>
        <v>0.1852152721364744</v>
      </c>
      <c r="M20">
        <v>46</v>
      </c>
      <c r="N20">
        <v>3</v>
      </c>
      <c r="O20">
        <v>49</v>
      </c>
      <c r="P20" s="8">
        <v>28962</v>
      </c>
      <c r="Q20" s="8">
        <v>29033</v>
      </c>
      <c r="R20" s="8">
        <v>28966</v>
      </c>
      <c r="S20" s="8">
        <v>35167</v>
      </c>
      <c r="T20" s="9">
        <f t="shared" si="1"/>
        <v>0.21407857488089485</v>
      </c>
      <c r="U20" s="1" t="s">
        <v>32</v>
      </c>
      <c r="V20">
        <v>54</v>
      </c>
      <c r="W20">
        <v>9</v>
      </c>
      <c r="X20">
        <v>63</v>
      </c>
      <c r="Y20" s="8">
        <v>22925</v>
      </c>
      <c r="Z20" s="8">
        <v>22311</v>
      </c>
      <c r="AA20" s="8">
        <v>22837</v>
      </c>
      <c r="AB20" s="8">
        <v>27750</v>
      </c>
      <c r="AC20" s="9">
        <f t="shared" si="2"/>
        <v>0.21513333625257258</v>
      </c>
      <c r="AD20">
        <v>40</v>
      </c>
      <c r="AE20">
        <v>24</v>
      </c>
      <c r="AF20">
        <v>64</v>
      </c>
      <c r="AG20" s="8">
        <v>18245</v>
      </c>
      <c r="AH20" s="8">
        <v>18042</v>
      </c>
      <c r="AI20" s="8">
        <v>18169</v>
      </c>
      <c r="AJ20" s="8">
        <v>20651</v>
      </c>
      <c r="AK20" s="9">
        <f t="shared" si="3"/>
        <v>0.13660630744674995</v>
      </c>
      <c r="AL20">
        <v>7</v>
      </c>
      <c r="AM20">
        <v>14</v>
      </c>
      <c r="AN20">
        <v>21</v>
      </c>
      <c r="AO20" s="8">
        <v>16435</v>
      </c>
      <c r="AP20" s="8">
        <v>16368</v>
      </c>
      <c r="AQ20" s="8">
        <v>16390</v>
      </c>
      <c r="AR20" s="8">
        <v>18117</v>
      </c>
      <c r="AS20" s="9">
        <f t="shared" si="4"/>
        <v>0.10536912751677853</v>
      </c>
    </row>
    <row r="21" spans="1:45" ht="12.75">
      <c r="A21" s="1" t="s">
        <v>33</v>
      </c>
      <c r="B21" s="10">
        <v>27500</v>
      </c>
      <c r="C21" s="10">
        <v>23450</v>
      </c>
      <c r="D21" s="10">
        <v>19500</v>
      </c>
      <c r="E21">
        <v>152</v>
      </c>
      <c r="F21">
        <v>54</v>
      </c>
      <c r="G21">
        <v>206</v>
      </c>
      <c r="H21" s="8">
        <v>25319</v>
      </c>
      <c r="I21" s="8">
        <v>20442</v>
      </c>
      <c r="J21" s="8">
        <v>24040</v>
      </c>
      <c r="K21" s="8">
        <v>28634</v>
      </c>
      <c r="L21" s="9">
        <f t="shared" si="0"/>
        <v>0.1910981697171381</v>
      </c>
      <c r="M21">
        <v>45</v>
      </c>
      <c r="N21">
        <v>3</v>
      </c>
      <c r="O21">
        <v>48</v>
      </c>
      <c r="P21" s="8">
        <v>32049</v>
      </c>
      <c r="Q21" s="8">
        <v>31550</v>
      </c>
      <c r="R21" s="8">
        <v>32018</v>
      </c>
      <c r="S21" s="8">
        <v>38907</v>
      </c>
      <c r="T21" s="9">
        <f t="shared" si="1"/>
        <v>0.2151602223749141</v>
      </c>
      <c r="U21" s="1" t="s">
        <v>33</v>
      </c>
      <c r="V21">
        <v>60</v>
      </c>
      <c r="W21">
        <v>11</v>
      </c>
      <c r="X21">
        <v>71</v>
      </c>
      <c r="Y21" s="8">
        <v>25039</v>
      </c>
      <c r="Z21" s="8">
        <v>23659</v>
      </c>
      <c r="AA21" s="8">
        <v>24825</v>
      </c>
      <c r="AB21" s="8">
        <v>30379</v>
      </c>
      <c r="AC21" s="9">
        <f t="shared" si="2"/>
        <v>0.22372608257804633</v>
      </c>
      <c r="AD21">
        <v>36</v>
      </c>
      <c r="AE21">
        <v>25</v>
      </c>
      <c r="AF21">
        <v>61</v>
      </c>
      <c r="AG21" s="8">
        <v>19856</v>
      </c>
      <c r="AH21" s="8">
        <v>19346</v>
      </c>
      <c r="AI21" s="8">
        <v>19647</v>
      </c>
      <c r="AJ21" s="8">
        <v>22407</v>
      </c>
      <c r="AK21" s="9">
        <f t="shared" si="3"/>
        <v>0.14047946251336083</v>
      </c>
      <c r="AL21">
        <v>11</v>
      </c>
      <c r="AM21">
        <v>15</v>
      </c>
      <c r="AN21">
        <v>26</v>
      </c>
      <c r="AO21" s="8">
        <v>17190</v>
      </c>
      <c r="AP21" s="8">
        <v>17687</v>
      </c>
      <c r="AQ21" s="8">
        <v>17477</v>
      </c>
      <c r="AR21" s="8">
        <v>19513</v>
      </c>
      <c r="AS21" s="9">
        <f t="shared" si="4"/>
        <v>0.11649596612690966</v>
      </c>
    </row>
    <row r="22" spans="1:45" ht="12.75">
      <c r="A22" s="1" t="s">
        <v>34</v>
      </c>
      <c r="B22" s="10">
        <v>29850</v>
      </c>
      <c r="C22" s="10">
        <v>25100</v>
      </c>
      <c r="D22" s="10">
        <v>21050</v>
      </c>
      <c r="E22">
        <v>151</v>
      </c>
      <c r="F22">
        <v>62</v>
      </c>
      <c r="G22">
        <v>213</v>
      </c>
      <c r="H22" s="8">
        <v>27531</v>
      </c>
      <c r="I22" s="8">
        <v>21673</v>
      </c>
      <c r="J22" s="8">
        <v>25826</v>
      </c>
      <c r="K22" s="8">
        <v>30734</v>
      </c>
      <c r="L22" s="9">
        <f t="shared" si="0"/>
        <v>0.19004104390923876</v>
      </c>
      <c r="M22">
        <v>44</v>
      </c>
      <c r="N22">
        <v>3</v>
      </c>
      <c r="O22">
        <v>47</v>
      </c>
      <c r="P22" s="8">
        <v>35015</v>
      </c>
      <c r="Q22" s="8">
        <v>34567</v>
      </c>
      <c r="R22" s="8">
        <v>34986</v>
      </c>
      <c r="S22" s="8">
        <v>42147</v>
      </c>
      <c r="T22" s="9">
        <f t="shared" si="1"/>
        <v>0.20468187274909963</v>
      </c>
      <c r="U22" s="1" t="s">
        <v>34</v>
      </c>
      <c r="V22">
        <v>64</v>
      </c>
      <c r="W22">
        <v>13</v>
      </c>
      <c r="X22">
        <v>77</v>
      </c>
      <c r="Y22" s="8">
        <v>27119</v>
      </c>
      <c r="Z22" s="8">
        <v>25846</v>
      </c>
      <c r="AA22" s="8">
        <v>26905</v>
      </c>
      <c r="AB22" s="8">
        <v>32731</v>
      </c>
      <c r="AC22" s="9">
        <f t="shared" si="2"/>
        <v>0.21653967664002974</v>
      </c>
      <c r="AD22">
        <v>37</v>
      </c>
      <c r="AE22">
        <v>30</v>
      </c>
      <c r="AF22">
        <v>67</v>
      </c>
      <c r="AG22" s="8">
        <v>20754</v>
      </c>
      <c r="AH22" s="8">
        <v>20438</v>
      </c>
      <c r="AI22" s="8">
        <v>20613</v>
      </c>
      <c r="AJ22" s="8">
        <v>23710</v>
      </c>
      <c r="AK22" s="9">
        <f t="shared" si="3"/>
        <v>0.15024499102508126</v>
      </c>
      <c r="AL22">
        <v>6</v>
      </c>
      <c r="AM22">
        <v>16</v>
      </c>
      <c r="AN22">
        <v>22</v>
      </c>
      <c r="AO22" s="8">
        <v>18833</v>
      </c>
      <c r="AP22" s="8">
        <v>18181</v>
      </c>
      <c r="AQ22" s="8">
        <v>18359</v>
      </c>
      <c r="AR22" s="8">
        <v>20758</v>
      </c>
      <c r="AS22" s="9">
        <f t="shared" si="4"/>
        <v>0.1306716052072553</v>
      </c>
    </row>
    <row r="23" spans="1:45" ht="12.75">
      <c r="A23" s="1" t="s">
        <v>35</v>
      </c>
      <c r="B23" s="10">
        <v>32000</v>
      </c>
      <c r="C23" s="10">
        <v>27000</v>
      </c>
      <c r="D23" s="10">
        <v>23100</v>
      </c>
      <c r="E23">
        <v>154</v>
      </c>
      <c r="F23">
        <v>59</v>
      </c>
      <c r="G23">
        <v>213</v>
      </c>
      <c r="H23" s="8">
        <v>29708</v>
      </c>
      <c r="I23" s="8">
        <v>23416</v>
      </c>
      <c r="J23" s="8">
        <v>27965</v>
      </c>
      <c r="K23" s="8">
        <v>33297</v>
      </c>
      <c r="L23" s="9">
        <f t="shared" si="0"/>
        <v>0.1906669050598963</v>
      </c>
      <c r="M23">
        <v>50</v>
      </c>
      <c r="N23">
        <v>2</v>
      </c>
      <c r="O23">
        <v>52</v>
      </c>
      <c r="P23" s="8">
        <v>36922</v>
      </c>
      <c r="Q23" s="8">
        <v>37500</v>
      </c>
      <c r="R23" s="8">
        <v>36944</v>
      </c>
      <c r="S23" s="8">
        <v>44553</v>
      </c>
      <c r="T23" s="9">
        <f t="shared" si="1"/>
        <v>0.2059603724556085</v>
      </c>
      <c r="U23" s="1" t="s">
        <v>35</v>
      </c>
      <c r="V23">
        <v>63</v>
      </c>
      <c r="W23">
        <v>13</v>
      </c>
      <c r="X23">
        <v>76</v>
      </c>
      <c r="Y23" s="8">
        <v>28745</v>
      </c>
      <c r="Z23" s="8">
        <v>28008</v>
      </c>
      <c r="AA23" s="8">
        <v>28619</v>
      </c>
      <c r="AB23" s="8">
        <v>34586</v>
      </c>
      <c r="AC23" s="9">
        <f t="shared" si="2"/>
        <v>0.2084978510779552</v>
      </c>
      <c r="AD23">
        <v>34</v>
      </c>
      <c r="AE23">
        <v>30</v>
      </c>
      <c r="AF23">
        <v>64</v>
      </c>
      <c r="AG23" s="8">
        <v>22911</v>
      </c>
      <c r="AH23" s="8">
        <v>22058</v>
      </c>
      <c r="AI23" s="8">
        <v>22511</v>
      </c>
      <c r="AJ23" s="8">
        <v>26011</v>
      </c>
      <c r="AK23" s="9">
        <f t="shared" si="3"/>
        <v>0.15547954333436986</v>
      </c>
      <c r="AL23">
        <v>7</v>
      </c>
      <c r="AM23">
        <v>14</v>
      </c>
      <c r="AN23">
        <v>21</v>
      </c>
      <c r="AO23" s="8">
        <v>19850</v>
      </c>
      <c r="AP23" s="8">
        <v>20050</v>
      </c>
      <c r="AQ23" s="8">
        <v>19983</v>
      </c>
      <c r="AR23" s="8">
        <v>22964</v>
      </c>
      <c r="AS23" s="9">
        <f t="shared" si="4"/>
        <v>0.1491768002802382</v>
      </c>
    </row>
    <row r="24" spans="1:45" ht="12.75">
      <c r="A24" s="1" t="s">
        <v>36</v>
      </c>
      <c r="B24" s="10">
        <v>33700</v>
      </c>
      <c r="C24" s="10">
        <v>28600</v>
      </c>
      <c r="D24" s="10">
        <v>24150</v>
      </c>
      <c r="E24">
        <v>151</v>
      </c>
      <c r="F24">
        <v>57</v>
      </c>
      <c r="G24">
        <v>208</v>
      </c>
      <c r="H24" s="8">
        <v>31288</v>
      </c>
      <c r="I24" s="8">
        <f>1396150/57</f>
        <v>24493.859649122805</v>
      </c>
      <c r="J24" s="8">
        <v>29426</v>
      </c>
      <c r="K24" s="8">
        <v>35272</v>
      </c>
      <c r="L24" s="9">
        <f t="shared" si="0"/>
        <v>0.19866784476313465</v>
      </c>
      <c r="M24">
        <v>52</v>
      </c>
      <c r="N24">
        <v>2</v>
      </c>
      <c r="O24">
        <v>54</v>
      </c>
      <c r="P24" s="8">
        <v>38580</v>
      </c>
      <c r="Q24" s="8">
        <f>70200/2</f>
        <v>35100</v>
      </c>
      <c r="R24" s="8">
        <v>38452</v>
      </c>
      <c r="S24" s="8">
        <v>46537</v>
      </c>
      <c r="T24" s="9">
        <f t="shared" si="1"/>
        <v>0.21026214501196297</v>
      </c>
      <c r="U24" s="1" t="s">
        <v>36</v>
      </c>
      <c r="V24">
        <v>60</v>
      </c>
      <c r="W24">
        <v>14</v>
      </c>
      <c r="X24">
        <v>74</v>
      </c>
      <c r="Y24" s="8">
        <v>29952</v>
      </c>
      <c r="Z24" s="8">
        <f>401650/14</f>
        <v>28689.285714285714</v>
      </c>
      <c r="AA24" s="8">
        <v>29714</v>
      </c>
      <c r="AB24" s="8">
        <v>36001</v>
      </c>
      <c r="AC24" s="9">
        <f t="shared" si="2"/>
        <v>0.2115837652285118</v>
      </c>
      <c r="AD24">
        <v>34</v>
      </c>
      <c r="AE24">
        <v>30</v>
      </c>
      <c r="AF24">
        <v>64</v>
      </c>
      <c r="AG24" s="8">
        <v>23880</v>
      </c>
      <c r="AH24" s="8">
        <f>693700/30</f>
        <v>23123.333333333332</v>
      </c>
      <c r="AI24" s="8">
        <v>23526</v>
      </c>
      <c r="AJ24" s="8">
        <v>27651</v>
      </c>
      <c r="AK24" s="9">
        <f t="shared" si="3"/>
        <v>0.17533792399897985</v>
      </c>
      <c r="AL24">
        <v>5</v>
      </c>
      <c r="AM24">
        <v>11</v>
      </c>
      <c r="AN24">
        <v>16</v>
      </c>
      <c r="AO24" s="8">
        <v>21840</v>
      </c>
      <c r="AP24" s="8">
        <f>230600/11</f>
        <v>20963.636363636364</v>
      </c>
      <c r="AQ24" s="8">
        <v>21237</v>
      </c>
      <c r="AR24" s="8">
        <v>24366</v>
      </c>
      <c r="AS24" s="9">
        <f t="shared" si="4"/>
        <v>0.14733719451899985</v>
      </c>
    </row>
    <row r="25" spans="1:45" ht="12.75">
      <c r="A25" s="1" t="s">
        <v>37</v>
      </c>
      <c r="B25" s="7">
        <v>35726</v>
      </c>
      <c r="C25" s="7">
        <v>30256</v>
      </c>
      <c r="D25" s="7">
        <v>25606</v>
      </c>
      <c r="E25">
        <v>156</v>
      </c>
      <c r="F25">
        <v>60</v>
      </c>
      <c r="G25">
        <f>SUM(E25:F25)</f>
        <v>216</v>
      </c>
      <c r="H25" s="8">
        <f>5080500/156</f>
        <v>32567.30769230769</v>
      </c>
      <c r="I25" s="8">
        <f>1544350/60</f>
        <v>25739.166666666668</v>
      </c>
      <c r="J25" s="8">
        <f>(5080500+1544350)/216</f>
        <v>30670.60185185185</v>
      </c>
      <c r="K25" s="7">
        <v>36805</v>
      </c>
      <c r="L25" s="11">
        <v>0.2</v>
      </c>
      <c r="M25">
        <v>58</v>
      </c>
      <c r="N25">
        <v>2</v>
      </c>
      <c r="O25">
        <v>60</v>
      </c>
      <c r="P25" s="8">
        <f>2302450/58</f>
        <v>39697.41379310345</v>
      </c>
      <c r="Q25" s="8">
        <f>74050/2</f>
        <v>37025</v>
      </c>
      <c r="R25" s="8">
        <f>(2302450+74050)/60</f>
        <v>39608.333333333336</v>
      </c>
      <c r="S25" s="7">
        <v>48303</v>
      </c>
      <c r="T25" s="11">
        <v>0.22</v>
      </c>
      <c r="U25" s="1" t="s">
        <v>37</v>
      </c>
      <c r="V25">
        <v>59</v>
      </c>
      <c r="W25">
        <v>15</v>
      </c>
      <c r="X25">
        <v>74</v>
      </c>
      <c r="Y25" s="8">
        <f>1837450/59</f>
        <v>31143.22033898305</v>
      </c>
      <c r="Z25" s="8">
        <f>452100/15</f>
        <v>30140</v>
      </c>
      <c r="AA25" s="8">
        <f>(1837450+452100)/74</f>
        <v>30939.864864864863</v>
      </c>
      <c r="AB25" s="7">
        <v>37409</v>
      </c>
      <c r="AC25" s="11">
        <v>0.209</v>
      </c>
      <c r="AD25">
        <v>27</v>
      </c>
      <c r="AE25">
        <v>31</v>
      </c>
      <c r="AF25">
        <v>58</v>
      </c>
      <c r="AG25" s="8">
        <f>673600/27</f>
        <v>24948.14814814815</v>
      </c>
      <c r="AH25" s="8">
        <f>762400/31</f>
        <v>24593.548387096773</v>
      </c>
      <c r="AI25" s="8">
        <f>(673600+762400)/58</f>
        <v>24758.620689655174</v>
      </c>
      <c r="AJ25" s="7">
        <v>28624</v>
      </c>
      <c r="AK25" s="11">
        <v>0.156</v>
      </c>
      <c r="AL25">
        <v>12</v>
      </c>
      <c r="AM25">
        <v>12</v>
      </c>
      <c r="AN25">
        <v>24</v>
      </c>
      <c r="AO25" s="8">
        <f>267000/12</f>
        <v>22250</v>
      </c>
      <c r="AP25" s="8">
        <f>265800/12</f>
        <v>22150</v>
      </c>
      <c r="AQ25" s="8">
        <f>(267000+265800)/24</f>
        <v>22200</v>
      </c>
      <c r="AR25" s="7">
        <v>25198</v>
      </c>
      <c r="AS25" s="11">
        <v>0.135</v>
      </c>
    </row>
    <row r="26" spans="1:45" ht="12.75">
      <c r="A26" s="1" t="s">
        <v>38</v>
      </c>
      <c r="B26" s="7">
        <v>37752</v>
      </c>
      <c r="C26" s="7">
        <v>31913</v>
      </c>
      <c r="D26" s="7">
        <v>27063</v>
      </c>
      <c r="E26">
        <v>156</v>
      </c>
      <c r="F26">
        <v>79</v>
      </c>
      <c r="G26">
        <v>235</v>
      </c>
      <c r="H26" s="8">
        <v>33121</v>
      </c>
      <c r="I26" s="8">
        <v>26450</v>
      </c>
      <c r="J26" s="8">
        <v>30879</v>
      </c>
      <c r="K26" s="8">
        <v>37101</v>
      </c>
      <c r="L26" s="9">
        <f t="shared" si="0"/>
        <v>0.20149616244049354</v>
      </c>
      <c r="M26">
        <v>54</v>
      </c>
      <c r="N26">
        <v>4</v>
      </c>
      <c r="O26">
        <v>58</v>
      </c>
      <c r="P26" s="8">
        <v>40912</v>
      </c>
      <c r="Q26" s="8">
        <v>37137</v>
      </c>
      <c r="R26" s="8">
        <v>40651</v>
      </c>
      <c r="S26" s="8">
        <v>50068</v>
      </c>
      <c r="T26" s="9">
        <f t="shared" si="1"/>
        <v>0.23165481783965955</v>
      </c>
      <c r="U26" s="1" t="s">
        <v>38</v>
      </c>
      <c r="V26">
        <v>54</v>
      </c>
      <c r="W26">
        <v>17</v>
      </c>
      <c r="X26">
        <v>71</v>
      </c>
      <c r="Y26" s="8">
        <v>32575</v>
      </c>
      <c r="Z26" s="8">
        <v>31035</v>
      </c>
      <c r="AA26" s="8">
        <v>32206</v>
      </c>
      <c r="AB26" s="8">
        <v>38817</v>
      </c>
      <c r="AC26" s="9">
        <f t="shared" si="2"/>
        <v>0.2052723095075452</v>
      </c>
      <c r="AD26">
        <v>41</v>
      </c>
      <c r="AE26">
        <v>43</v>
      </c>
      <c r="AF26">
        <v>84</v>
      </c>
      <c r="AG26" s="8">
        <v>25430</v>
      </c>
      <c r="AH26" s="8">
        <v>25119</v>
      </c>
      <c r="AI26" s="8">
        <v>25271</v>
      </c>
      <c r="AJ26" s="8">
        <v>29597</v>
      </c>
      <c r="AK26" s="9">
        <f t="shared" si="3"/>
        <v>0.17118436152111116</v>
      </c>
      <c r="AL26">
        <v>7</v>
      </c>
      <c r="AM26">
        <v>15</v>
      </c>
      <c r="AN26">
        <v>22</v>
      </c>
      <c r="AO26" s="8">
        <v>22286</v>
      </c>
      <c r="AP26" s="8">
        <v>22220</v>
      </c>
      <c r="AQ26" s="8">
        <v>22241</v>
      </c>
      <c r="AR26" s="8">
        <v>26030</v>
      </c>
      <c r="AS26" s="9">
        <f t="shared" si="4"/>
        <v>0.1703610449170451</v>
      </c>
    </row>
    <row r="27" spans="1:45" ht="12.75">
      <c r="A27" s="1" t="s">
        <v>39</v>
      </c>
      <c r="B27" s="7">
        <v>39777</v>
      </c>
      <c r="C27" s="7">
        <v>33569</v>
      </c>
      <c r="D27" s="7">
        <v>28519</v>
      </c>
      <c r="E27">
        <v>163</v>
      </c>
      <c r="F27">
        <v>78</v>
      </c>
      <c r="G27">
        <v>241</v>
      </c>
      <c r="H27" s="8">
        <v>35335</v>
      </c>
      <c r="I27" s="8">
        <v>28863</v>
      </c>
      <c r="J27" s="8">
        <v>33241</v>
      </c>
      <c r="K27" s="8">
        <v>40002</v>
      </c>
      <c r="L27" s="9">
        <f t="shared" si="0"/>
        <v>0.20339339971721668</v>
      </c>
      <c r="M27">
        <v>58</v>
      </c>
      <c r="N27">
        <v>5</v>
      </c>
      <c r="O27">
        <v>63</v>
      </c>
      <c r="P27" s="8">
        <v>43814</v>
      </c>
      <c r="Q27" s="8">
        <v>42820</v>
      </c>
      <c r="R27" s="8">
        <v>43735</v>
      </c>
      <c r="S27" s="8">
        <v>53493</v>
      </c>
      <c r="T27" s="9">
        <f t="shared" si="1"/>
        <v>0.22311649708471476</v>
      </c>
      <c r="U27" s="1" t="s">
        <v>39</v>
      </c>
      <c r="V27">
        <v>56</v>
      </c>
      <c r="W27">
        <v>18</v>
      </c>
      <c r="X27">
        <v>74</v>
      </c>
      <c r="Y27" s="8">
        <v>34401</v>
      </c>
      <c r="Z27" s="8">
        <v>32954</v>
      </c>
      <c r="AA27" s="8">
        <v>34049</v>
      </c>
      <c r="AB27" s="8">
        <v>41307</v>
      </c>
      <c r="AC27" s="9">
        <f t="shared" si="2"/>
        <v>0.21316338218449882</v>
      </c>
      <c r="AD27">
        <v>39</v>
      </c>
      <c r="AE27">
        <v>43</v>
      </c>
      <c r="AF27">
        <v>82</v>
      </c>
      <c r="AG27" s="8">
        <v>26987</v>
      </c>
      <c r="AH27" s="8">
        <v>26691</v>
      </c>
      <c r="AI27" s="8">
        <v>26832</v>
      </c>
      <c r="AJ27" s="8">
        <v>31563</v>
      </c>
      <c r="AK27" s="9">
        <f t="shared" si="3"/>
        <v>0.17631932021466906</v>
      </c>
      <c r="AL27">
        <v>10</v>
      </c>
      <c r="AM27">
        <v>12</v>
      </c>
      <c r="AN27">
        <v>22</v>
      </c>
      <c r="AO27" s="8">
        <v>23950</v>
      </c>
      <c r="AP27" s="8">
        <v>24694</v>
      </c>
      <c r="AQ27" s="8">
        <v>24356</v>
      </c>
      <c r="AR27" s="8">
        <v>28437</v>
      </c>
      <c r="AS27" s="9">
        <f t="shared" si="4"/>
        <v>0.16755624897355886</v>
      </c>
    </row>
    <row r="28" spans="1:45" ht="12.75">
      <c r="A28" s="1" t="s">
        <v>40</v>
      </c>
      <c r="B28" s="7">
        <v>41803</v>
      </c>
      <c r="C28" s="7">
        <v>35225</v>
      </c>
      <c r="D28" s="7">
        <v>29975</v>
      </c>
      <c r="E28">
        <v>173</v>
      </c>
      <c r="F28">
        <v>84</v>
      </c>
      <c r="G28">
        <v>257</v>
      </c>
      <c r="H28" s="8">
        <f>6358207/173</f>
        <v>36752.64161849711</v>
      </c>
      <c r="I28" s="8">
        <f>2504964/84</f>
        <v>29821</v>
      </c>
      <c r="J28" s="8">
        <f>8863171/257</f>
        <v>34487.046692607</v>
      </c>
      <c r="K28" s="8">
        <f>(8863171+2054109)/257</f>
        <v>42479.68871595331</v>
      </c>
      <c r="L28" s="9">
        <f t="shared" si="0"/>
        <v>0.23175779864791066</v>
      </c>
      <c r="M28">
        <v>61</v>
      </c>
      <c r="N28">
        <v>7</v>
      </c>
      <c r="O28">
        <v>68</v>
      </c>
      <c r="P28" s="8">
        <f>2806675/61</f>
        <v>46011.065573770495</v>
      </c>
      <c r="Q28" s="8">
        <f>305275/7</f>
        <v>43610.71428571428</v>
      </c>
      <c r="R28" s="8">
        <f>3111950/68</f>
        <v>45763.970588235294</v>
      </c>
      <c r="S28" s="8">
        <f>(782912+3111950)/68</f>
        <v>57277.382352941175</v>
      </c>
      <c r="T28" s="9">
        <f t="shared" si="1"/>
        <v>0.25158244830411797</v>
      </c>
      <c r="U28" s="1" t="s">
        <v>40</v>
      </c>
      <c r="V28">
        <v>55</v>
      </c>
      <c r="W28">
        <v>23</v>
      </c>
      <c r="X28">
        <v>78</v>
      </c>
      <c r="Y28" s="8">
        <f>1963257/55</f>
        <v>35695.58181818182</v>
      </c>
      <c r="Z28" s="8">
        <f>756309/23</f>
        <v>32883</v>
      </c>
      <c r="AA28" s="8">
        <f>2719566/78</f>
        <v>34866.230769230766</v>
      </c>
      <c r="AB28" s="8">
        <f>(627300+2719566)/78</f>
        <v>42908.53846153846</v>
      </c>
      <c r="AC28" s="9">
        <f t="shared" si="2"/>
        <v>0.23066180412609963</v>
      </c>
      <c r="AD28">
        <v>46</v>
      </c>
      <c r="AE28">
        <v>40</v>
      </c>
      <c r="AF28">
        <v>86</v>
      </c>
      <c r="AG28" s="8">
        <f>1288600/46</f>
        <v>28013.043478260868</v>
      </c>
      <c r="AH28" s="8">
        <f>1092155/40</f>
        <v>27303.875</v>
      </c>
      <c r="AI28" s="8">
        <f>2380755/86</f>
        <v>27683.197674418603</v>
      </c>
      <c r="AJ28" s="8">
        <f>(502414+2380755)/86</f>
        <v>33525.22093023256</v>
      </c>
      <c r="AK28" s="9">
        <f t="shared" si="3"/>
        <v>0.21103137450094617</v>
      </c>
      <c r="AL28">
        <v>11</v>
      </c>
      <c r="AM28">
        <v>14</v>
      </c>
      <c r="AN28">
        <v>25</v>
      </c>
      <c r="AO28" s="8">
        <f>299675/11</f>
        <v>27243.18181818182</v>
      </c>
      <c r="AP28" s="8">
        <f>351225/14</f>
        <v>25087.5</v>
      </c>
      <c r="AQ28" s="8">
        <f>650900/25</f>
        <v>26036</v>
      </c>
      <c r="AR28" s="8">
        <f>(141483+650900)/25</f>
        <v>31695.32</v>
      </c>
      <c r="AS28" s="9">
        <f t="shared" si="4"/>
        <v>0.2173651866646182</v>
      </c>
    </row>
    <row r="29" spans="1:45" ht="12.75">
      <c r="A29" s="1" t="s">
        <v>41</v>
      </c>
      <c r="B29" s="7">
        <v>43829</v>
      </c>
      <c r="C29" s="7">
        <v>36881</v>
      </c>
      <c r="D29" s="7">
        <v>31431</v>
      </c>
      <c r="E29">
        <v>173</v>
      </c>
      <c r="F29">
        <v>80</v>
      </c>
      <c r="G29">
        <f>E29+F29</f>
        <v>253</v>
      </c>
      <c r="H29" s="8">
        <v>39828</v>
      </c>
      <c r="I29" s="8">
        <v>32600</v>
      </c>
      <c r="J29" s="8">
        <v>37500</v>
      </c>
      <c r="K29" s="8">
        <v>46300</v>
      </c>
      <c r="L29" s="9">
        <f t="shared" si="0"/>
        <v>0.23466666666666666</v>
      </c>
      <c r="M29">
        <v>69</v>
      </c>
      <c r="N29">
        <v>6</v>
      </c>
      <c r="O29">
        <v>75</v>
      </c>
      <c r="P29" s="8">
        <v>48492</v>
      </c>
      <c r="Q29" s="8">
        <v>43283</v>
      </c>
      <c r="R29" s="8">
        <v>48075</v>
      </c>
      <c r="S29" s="8">
        <v>59788.7</v>
      </c>
      <c r="T29" s="9">
        <f t="shared" si="1"/>
        <v>0.24365470618824747</v>
      </c>
      <c r="U29" s="1" t="s">
        <v>41</v>
      </c>
      <c r="V29">
        <v>54</v>
      </c>
      <c r="W29">
        <v>25</v>
      </c>
      <c r="X29">
        <v>79</v>
      </c>
      <c r="Y29" s="8">
        <f>2040830/54</f>
        <v>37793.148148148146</v>
      </c>
      <c r="Z29" s="8">
        <v>35825.6</v>
      </c>
      <c r="AA29" s="8">
        <v>37170.5</v>
      </c>
      <c r="AB29" s="8">
        <v>45600.2</v>
      </c>
      <c r="AC29" s="9">
        <f t="shared" si="2"/>
        <v>0.22678468140057295</v>
      </c>
      <c r="AD29">
        <v>45</v>
      </c>
      <c r="AE29">
        <v>39</v>
      </c>
      <c r="AF29">
        <v>84</v>
      </c>
      <c r="AG29" s="8">
        <v>30456.3</v>
      </c>
      <c r="AH29" s="8">
        <v>30456</v>
      </c>
      <c r="AI29" s="8">
        <v>30456.2</v>
      </c>
      <c r="AJ29" s="8">
        <v>37371.4</v>
      </c>
      <c r="AK29" s="9">
        <f t="shared" si="3"/>
        <v>0.22705393318930137</v>
      </c>
      <c r="AL29">
        <v>5</v>
      </c>
      <c r="AM29">
        <v>10</v>
      </c>
      <c r="AN29">
        <v>15</v>
      </c>
      <c r="AO29" s="8">
        <v>26587</v>
      </c>
      <c r="AP29" s="8">
        <v>26237.5</v>
      </c>
      <c r="AQ29" s="8">
        <v>26354</v>
      </c>
      <c r="AR29" s="8">
        <v>32346.1</v>
      </c>
      <c r="AS29" s="9">
        <f t="shared" si="4"/>
        <v>0.22736965925476202</v>
      </c>
    </row>
    <row r="30" spans="1:45" ht="12.75">
      <c r="A30" s="1" t="s">
        <v>42</v>
      </c>
      <c r="B30" s="7">
        <v>45855</v>
      </c>
      <c r="C30" s="7">
        <v>38538</v>
      </c>
      <c r="D30" s="7">
        <v>32888</v>
      </c>
      <c r="E30">
        <v>172</v>
      </c>
      <c r="F30">
        <v>78</v>
      </c>
      <c r="G30">
        <v>250</v>
      </c>
      <c r="H30" s="8">
        <v>42100</v>
      </c>
      <c r="I30" s="8">
        <v>34200</v>
      </c>
      <c r="J30" s="8">
        <v>39600</v>
      </c>
      <c r="K30" s="8">
        <v>49000</v>
      </c>
      <c r="L30" s="9">
        <f t="shared" si="0"/>
        <v>0.23737373737373738</v>
      </c>
      <c r="M30">
        <v>75</v>
      </c>
      <c r="N30">
        <v>5</v>
      </c>
      <c r="O30">
        <v>80</v>
      </c>
      <c r="P30" s="8">
        <v>50200</v>
      </c>
      <c r="Q30" s="8">
        <v>46200</v>
      </c>
      <c r="R30" s="8">
        <v>50000</v>
      </c>
      <c r="S30" s="8">
        <v>61900</v>
      </c>
      <c r="T30" s="9">
        <f t="shared" si="1"/>
        <v>0.238</v>
      </c>
      <c r="U30" s="1" t="s">
        <v>42</v>
      </c>
      <c r="V30">
        <v>51</v>
      </c>
      <c r="W30">
        <v>27</v>
      </c>
      <c r="X30">
        <v>78</v>
      </c>
      <c r="Y30" s="8">
        <v>39200</v>
      </c>
      <c r="Z30" s="8">
        <v>37600</v>
      </c>
      <c r="AA30" s="8">
        <v>38600</v>
      </c>
      <c r="AB30" s="8">
        <v>47900</v>
      </c>
      <c r="AC30" s="9">
        <f t="shared" si="2"/>
        <v>0.24093264248704663</v>
      </c>
      <c r="AD30">
        <v>42</v>
      </c>
      <c r="AE30">
        <v>34</v>
      </c>
      <c r="AF30">
        <v>76</v>
      </c>
      <c r="AG30" s="8">
        <v>32700</v>
      </c>
      <c r="AH30" s="8">
        <v>32100</v>
      </c>
      <c r="AI30" s="8">
        <v>32400</v>
      </c>
      <c r="AJ30" s="8">
        <v>39800</v>
      </c>
      <c r="AK30" s="9">
        <f t="shared" si="3"/>
        <v>0.22839506172839505</v>
      </c>
      <c r="AL30">
        <v>4</v>
      </c>
      <c r="AM30">
        <v>12</v>
      </c>
      <c r="AN30">
        <v>16</v>
      </c>
      <c r="AO30" s="8">
        <v>27100</v>
      </c>
      <c r="AP30" s="8">
        <v>27200</v>
      </c>
      <c r="AQ30" s="8">
        <v>27200</v>
      </c>
      <c r="AR30" s="8">
        <v>33200</v>
      </c>
      <c r="AS30" s="9">
        <f t="shared" si="4"/>
        <v>0.22058823529411764</v>
      </c>
    </row>
    <row r="31" spans="1:45" ht="12.75">
      <c r="A31" s="1" t="s">
        <v>43</v>
      </c>
      <c r="B31" s="7">
        <v>47880</v>
      </c>
      <c r="C31" s="7">
        <v>40194</v>
      </c>
      <c r="D31" s="7">
        <v>34344</v>
      </c>
      <c r="E31">
        <v>173</v>
      </c>
      <c r="F31">
        <v>80</v>
      </c>
      <c r="G31">
        <v>253</v>
      </c>
      <c r="H31" s="8">
        <v>43900</v>
      </c>
      <c r="I31" s="8">
        <v>36500</v>
      </c>
      <c r="J31" s="8">
        <v>41500</v>
      </c>
      <c r="K31" s="8">
        <v>51100</v>
      </c>
      <c r="L31" s="9">
        <f t="shared" si="0"/>
        <v>0.23132530120481928</v>
      </c>
      <c r="M31">
        <v>76</v>
      </c>
      <c r="N31">
        <v>5</v>
      </c>
      <c r="O31">
        <v>81</v>
      </c>
      <c r="P31" s="8">
        <v>52200</v>
      </c>
      <c r="Q31" s="8">
        <v>50600</v>
      </c>
      <c r="R31" s="8">
        <v>52100</v>
      </c>
      <c r="S31" s="8">
        <v>64400</v>
      </c>
      <c r="T31" s="9">
        <f t="shared" si="1"/>
        <v>0.236084452975048</v>
      </c>
      <c r="U31" s="1" t="s">
        <v>43</v>
      </c>
      <c r="V31">
        <v>53</v>
      </c>
      <c r="W31">
        <v>32</v>
      </c>
      <c r="X31">
        <v>85</v>
      </c>
      <c r="Y31" s="8">
        <v>40800</v>
      </c>
      <c r="Z31" s="8">
        <v>40100</v>
      </c>
      <c r="AA31" s="8">
        <v>40500</v>
      </c>
      <c r="AB31" s="8">
        <v>49900</v>
      </c>
      <c r="AC31" s="9">
        <f t="shared" si="2"/>
        <v>0.23209876543209876</v>
      </c>
      <c r="AD31">
        <v>35</v>
      </c>
      <c r="AE31">
        <v>33</v>
      </c>
      <c r="AF31">
        <v>68</v>
      </c>
      <c r="AG31" s="8">
        <v>34300</v>
      </c>
      <c r="AH31" s="8">
        <v>33400</v>
      </c>
      <c r="AI31" s="8">
        <v>33900</v>
      </c>
      <c r="AJ31" s="8">
        <v>41300</v>
      </c>
      <c r="AK31" s="9">
        <f t="shared" si="3"/>
        <v>0.2182890855457227</v>
      </c>
      <c r="AL31">
        <v>9</v>
      </c>
      <c r="AM31">
        <v>10</v>
      </c>
      <c r="AN31">
        <v>19</v>
      </c>
      <c r="AO31" s="8">
        <v>28800</v>
      </c>
      <c r="AP31" s="8">
        <v>28100</v>
      </c>
      <c r="AQ31" s="8">
        <v>28400</v>
      </c>
      <c r="AR31" s="8">
        <v>34400</v>
      </c>
      <c r="AS31" s="9">
        <f t="shared" si="4"/>
        <v>0.2112676056338028</v>
      </c>
    </row>
    <row r="32" spans="1:45" ht="12.75">
      <c r="A32" s="1" t="s">
        <v>44</v>
      </c>
      <c r="B32" s="10">
        <v>49906</v>
      </c>
      <c r="C32" s="10">
        <v>41850</v>
      </c>
      <c r="D32" s="10">
        <v>35800</v>
      </c>
      <c r="E32">
        <v>153</v>
      </c>
      <c r="F32">
        <v>77</v>
      </c>
      <c r="G32">
        <v>230</v>
      </c>
      <c r="H32" s="8">
        <v>45891</v>
      </c>
      <c r="I32" s="8">
        <v>37843</v>
      </c>
      <c r="J32" s="8">
        <v>43197</v>
      </c>
      <c r="K32" s="8">
        <v>53101.5</v>
      </c>
      <c r="L32" s="9">
        <f t="shared" si="0"/>
        <v>0.22928675602472393</v>
      </c>
      <c r="M32">
        <v>72</v>
      </c>
      <c r="N32">
        <v>7</v>
      </c>
      <c r="O32">
        <v>79</v>
      </c>
      <c r="P32" s="8">
        <v>54329.75</v>
      </c>
      <c r="Q32" s="8">
        <v>49453.6</v>
      </c>
      <c r="R32" s="8">
        <v>53897.7</v>
      </c>
      <c r="S32" s="8">
        <f>(3911742+346175+989226)/79</f>
        <v>66419.53164556962</v>
      </c>
      <c r="T32" s="9">
        <f t="shared" si="1"/>
        <v>0.23232589972428544</v>
      </c>
      <c r="U32" s="1" t="s">
        <v>44</v>
      </c>
      <c r="V32">
        <v>51</v>
      </c>
      <c r="W32">
        <v>35</v>
      </c>
      <c r="X32">
        <v>86</v>
      </c>
      <c r="Y32" s="8">
        <v>41140.5</v>
      </c>
      <c r="Z32" s="8">
        <v>40850.5</v>
      </c>
      <c r="AA32" s="8">
        <v>41022.5</v>
      </c>
      <c r="AB32" s="8">
        <f>(805936+2098166+1429766)/86</f>
        <v>50393.813953488374</v>
      </c>
      <c r="AC32" s="9">
        <f t="shared" si="2"/>
        <v>0.22844326780397037</v>
      </c>
      <c r="AD32">
        <v>26</v>
      </c>
      <c r="AE32">
        <v>26</v>
      </c>
      <c r="AF32">
        <v>52</v>
      </c>
      <c r="AG32" s="8">
        <v>34412.7</v>
      </c>
      <c r="AH32" s="8">
        <v>33950.2</v>
      </c>
      <c r="AI32" s="8">
        <v>34181</v>
      </c>
      <c r="AJ32" s="8">
        <v>41945.9</v>
      </c>
      <c r="AK32" s="9">
        <f t="shared" si="3"/>
        <v>0.22717006524092337</v>
      </c>
      <c r="AL32">
        <v>4</v>
      </c>
      <c r="AM32">
        <v>9</v>
      </c>
      <c r="AN32">
        <v>13</v>
      </c>
      <c r="AO32" s="8">
        <v>29200</v>
      </c>
      <c r="AP32" s="8">
        <v>28363.9</v>
      </c>
      <c r="AQ32" s="8">
        <v>28621.2</v>
      </c>
      <c r="AR32" s="8">
        <v>34703.08</v>
      </c>
      <c r="AS32" s="9">
        <f t="shared" si="4"/>
        <v>0.2124956326079969</v>
      </c>
    </row>
    <row r="33" spans="1:45" ht="12.75">
      <c r="A33" s="1" t="s">
        <v>45</v>
      </c>
      <c r="B33" s="10">
        <v>51529</v>
      </c>
      <c r="C33" s="10">
        <v>43042</v>
      </c>
      <c r="D33" s="10">
        <v>37134</v>
      </c>
      <c r="E33">
        <v>157</v>
      </c>
      <c r="F33">
        <v>78</v>
      </c>
      <c r="G33">
        <v>235</v>
      </c>
      <c r="H33" s="8">
        <v>47073.3</v>
      </c>
      <c r="I33" s="8">
        <v>39515.2</v>
      </c>
      <c r="J33" s="8">
        <v>44564.6</v>
      </c>
      <c r="K33" s="8">
        <v>54312.1</v>
      </c>
      <c r="L33" s="9">
        <f t="shared" si="0"/>
        <v>0.2187274204188975</v>
      </c>
      <c r="M33">
        <v>75</v>
      </c>
      <c r="N33">
        <v>7</v>
      </c>
      <c r="O33">
        <v>82</v>
      </c>
      <c r="P33" s="8">
        <v>55533.9</v>
      </c>
      <c r="Q33" s="8">
        <v>50970.7</v>
      </c>
      <c r="R33" s="8">
        <v>55144.4</v>
      </c>
      <c r="S33" s="8">
        <v>67319.5</v>
      </c>
      <c r="T33" s="9">
        <f t="shared" si="1"/>
        <v>0.2207857914856268</v>
      </c>
      <c r="U33" s="1" t="s">
        <v>45</v>
      </c>
      <c r="V33">
        <v>51</v>
      </c>
      <c r="W33">
        <v>42</v>
      </c>
      <c r="X33">
        <v>93</v>
      </c>
      <c r="Y33" s="8">
        <v>41774</v>
      </c>
      <c r="Z33" s="8">
        <v>41672.5</v>
      </c>
      <c r="AA33" s="8">
        <v>41728.2</v>
      </c>
      <c r="AB33" s="8">
        <v>50920</v>
      </c>
      <c r="AC33" s="9">
        <f t="shared" si="2"/>
        <v>0.22027789360672168</v>
      </c>
      <c r="AD33">
        <v>27</v>
      </c>
      <c r="AE33">
        <v>22</v>
      </c>
      <c r="AF33">
        <v>49</v>
      </c>
      <c r="AG33" s="8">
        <v>36052.6</v>
      </c>
      <c r="AH33" s="8">
        <v>34816</v>
      </c>
      <c r="AI33" s="8">
        <v>35497.4</v>
      </c>
      <c r="AJ33" s="8">
        <v>43032.7</v>
      </c>
      <c r="AK33" s="9">
        <f t="shared" si="3"/>
        <v>0.2122775189168783</v>
      </c>
      <c r="AL33">
        <v>4</v>
      </c>
      <c r="AM33">
        <v>7</v>
      </c>
      <c r="AN33">
        <v>11</v>
      </c>
      <c r="AO33" s="8">
        <v>30391.8</v>
      </c>
      <c r="AP33" s="8">
        <v>29884.3</v>
      </c>
      <c r="AQ33" s="8">
        <v>30068.8</v>
      </c>
      <c r="AR33" s="8">
        <v>36269.8</v>
      </c>
      <c r="AS33" s="9">
        <f t="shared" si="4"/>
        <v>0.20622705262597787</v>
      </c>
    </row>
    <row r="34" spans="1:45" ht="12.75">
      <c r="A34" s="1" t="s">
        <v>46</v>
      </c>
      <c r="B34" s="10">
        <v>53060</v>
      </c>
      <c r="C34" s="10">
        <v>45495</v>
      </c>
      <c r="D34" s="10">
        <v>38600</v>
      </c>
      <c r="E34">
        <v>150</v>
      </c>
      <c r="F34">
        <v>79</v>
      </c>
      <c r="G34">
        <v>229</v>
      </c>
      <c r="H34" s="8">
        <v>49000</v>
      </c>
      <c r="I34" s="8">
        <v>41500</v>
      </c>
      <c r="J34" s="8">
        <v>46400</v>
      </c>
      <c r="K34" s="8">
        <v>56700</v>
      </c>
      <c r="L34" s="9">
        <f t="shared" si="0"/>
        <v>0.22198275862068967</v>
      </c>
      <c r="M34">
        <v>69</v>
      </c>
      <c r="N34">
        <v>10</v>
      </c>
      <c r="O34">
        <v>79</v>
      </c>
      <c r="P34" s="8">
        <v>58300</v>
      </c>
      <c r="Q34" s="8">
        <v>52000</v>
      </c>
      <c r="R34" s="8">
        <v>57500</v>
      </c>
      <c r="S34" s="8">
        <v>70400</v>
      </c>
      <c r="T34" s="9">
        <f t="shared" si="1"/>
        <v>0.22434782608695653</v>
      </c>
      <c r="U34" s="1" t="s">
        <v>46</v>
      </c>
      <c r="V34">
        <v>52</v>
      </c>
      <c r="W34">
        <v>39</v>
      </c>
      <c r="X34">
        <v>91</v>
      </c>
      <c r="Y34" s="8">
        <v>44000</v>
      </c>
      <c r="Z34" s="8">
        <v>43800</v>
      </c>
      <c r="AA34" s="8">
        <v>43900</v>
      </c>
      <c r="AB34" s="8">
        <v>53400</v>
      </c>
      <c r="AC34" s="9">
        <f t="shared" si="2"/>
        <v>0.2164009111617312</v>
      </c>
      <c r="AD34">
        <v>24</v>
      </c>
      <c r="AE34">
        <v>25</v>
      </c>
      <c r="AF34">
        <v>49</v>
      </c>
      <c r="AG34" s="8">
        <v>37100</v>
      </c>
      <c r="AH34" s="8">
        <v>35900</v>
      </c>
      <c r="AI34" s="8">
        <v>36500</v>
      </c>
      <c r="AJ34" s="8">
        <v>44300</v>
      </c>
      <c r="AK34" s="9">
        <f t="shared" si="3"/>
        <v>0.2136986301369863</v>
      </c>
      <c r="AL34">
        <v>5</v>
      </c>
      <c r="AM34">
        <v>5</v>
      </c>
      <c r="AN34">
        <v>10</v>
      </c>
      <c r="AO34" s="8">
        <v>30700</v>
      </c>
      <c r="AP34" s="8">
        <v>31400</v>
      </c>
      <c r="AQ34" s="8">
        <v>31100</v>
      </c>
      <c r="AR34" s="8">
        <v>38300</v>
      </c>
      <c r="AS34" s="9">
        <f t="shared" si="4"/>
        <v>0.2315112540192926</v>
      </c>
    </row>
    <row r="35" spans="1:45" ht="12.75">
      <c r="A35" s="1" t="s">
        <v>47</v>
      </c>
      <c r="B35" s="10">
        <v>52863</v>
      </c>
      <c r="C35" s="10">
        <v>45325</v>
      </c>
      <c r="D35" s="10">
        <v>38496</v>
      </c>
      <c r="E35">
        <v>160</v>
      </c>
      <c r="F35">
        <v>84</v>
      </c>
      <c r="G35">
        <v>244</v>
      </c>
      <c r="H35" s="8">
        <v>48900</v>
      </c>
      <c r="I35" s="8">
        <v>41800</v>
      </c>
      <c r="J35" s="8">
        <v>46400</v>
      </c>
      <c r="K35" s="8">
        <v>56800</v>
      </c>
      <c r="L35" s="9">
        <f t="shared" si="0"/>
        <v>0.22413793103448276</v>
      </c>
      <c r="M35">
        <v>73</v>
      </c>
      <c r="N35">
        <v>12</v>
      </c>
      <c r="O35">
        <v>85</v>
      </c>
      <c r="P35" s="8">
        <v>57800</v>
      </c>
      <c r="Q35" s="8">
        <v>49800</v>
      </c>
      <c r="R35" s="8">
        <v>56700</v>
      </c>
      <c r="S35" s="8">
        <v>69200</v>
      </c>
      <c r="T35" s="9">
        <f t="shared" si="1"/>
        <v>0.2204585537918871</v>
      </c>
      <c r="U35" s="1" t="s">
        <v>47</v>
      </c>
      <c r="V35">
        <v>54</v>
      </c>
      <c r="W35">
        <v>44</v>
      </c>
      <c r="X35">
        <v>98</v>
      </c>
      <c r="Y35" s="8">
        <v>44300</v>
      </c>
      <c r="Z35" s="8">
        <v>43400</v>
      </c>
      <c r="AA35" s="8">
        <v>43900</v>
      </c>
      <c r="AB35" s="8">
        <v>53900</v>
      </c>
      <c r="AC35" s="9">
        <f t="shared" si="2"/>
        <v>0.22779043280182232</v>
      </c>
      <c r="AD35">
        <v>27</v>
      </c>
      <c r="AE35">
        <v>22</v>
      </c>
      <c r="AF35">
        <v>49</v>
      </c>
      <c r="AG35" s="8">
        <v>37100</v>
      </c>
      <c r="AH35" s="8">
        <v>36500</v>
      </c>
      <c r="AI35" s="8">
        <v>36800</v>
      </c>
      <c r="AJ35" s="8">
        <v>45000</v>
      </c>
      <c r="AK35" s="9">
        <f t="shared" si="3"/>
        <v>0.22282608695652173</v>
      </c>
      <c r="AL35">
        <v>6</v>
      </c>
      <c r="AM35">
        <v>6</v>
      </c>
      <c r="AN35">
        <v>12</v>
      </c>
      <c r="AO35" s="8">
        <v>34500</v>
      </c>
      <c r="AP35" s="8">
        <v>34400</v>
      </c>
      <c r="AQ35" s="8">
        <v>34500</v>
      </c>
      <c r="AR35" s="8">
        <v>42000</v>
      </c>
      <c r="AS35" s="9">
        <f t="shared" si="4"/>
        <v>0.21739130434782608</v>
      </c>
    </row>
    <row r="36" spans="1:45" ht="12.75">
      <c r="A36" s="1" t="s">
        <v>48</v>
      </c>
      <c r="B36" s="10">
        <v>50550</v>
      </c>
      <c r="C36" s="10">
        <v>44163</v>
      </c>
      <c r="D36" s="10">
        <v>37300</v>
      </c>
      <c r="E36">
        <v>159</v>
      </c>
      <c r="F36">
        <v>79</v>
      </c>
      <c r="G36">
        <v>238</v>
      </c>
      <c r="H36" s="8">
        <v>46418</v>
      </c>
      <c r="I36" s="8">
        <v>41769</v>
      </c>
      <c r="J36" s="8">
        <v>44875</v>
      </c>
      <c r="K36" s="8">
        <v>54890</v>
      </c>
      <c r="L36" s="9">
        <f t="shared" si="0"/>
        <v>0.22317548746518107</v>
      </c>
      <c r="M36">
        <v>58</v>
      </c>
      <c r="N36">
        <v>10</v>
      </c>
      <c r="O36">
        <v>68</v>
      </c>
      <c r="P36" s="8">
        <v>56717</v>
      </c>
      <c r="Q36" s="8">
        <v>48517</v>
      </c>
      <c r="R36" s="8">
        <v>55511</v>
      </c>
      <c r="S36" s="8">
        <v>68572.2</v>
      </c>
      <c r="T36" s="9">
        <f t="shared" si="1"/>
        <v>0.2352903028228639</v>
      </c>
      <c r="U36" s="1" t="s">
        <v>48</v>
      </c>
      <c r="V36">
        <v>52</v>
      </c>
      <c r="W36">
        <v>42</v>
      </c>
      <c r="X36">
        <v>94</v>
      </c>
      <c r="Y36" s="8">
        <v>44768</v>
      </c>
      <c r="Z36" s="8">
        <v>43938</v>
      </c>
      <c r="AA36" s="8">
        <v>44397</v>
      </c>
      <c r="AB36" s="8">
        <v>54235.5</v>
      </c>
      <c r="AC36" s="9">
        <f t="shared" si="2"/>
        <v>0.2216028110007433</v>
      </c>
      <c r="AD36">
        <v>33</v>
      </c>
      <c r="AE36">
        <v>20</v>
      </c>
      <c r="AF36">
        <v>53</v>
      </c>
      <c r="AG36" s="8">
        <v>36592</v>
      </c>
      <c r="AH36" s="8">
        <v>36535</v>
      </c>
      <c r="AI36" s="8">
        <v>36571</v>
      </c>
      <c r="AJ36" s="8">
        <v>44256</v>
      </c>
      <c r="AK36" s="9">
        <f t="shared" si="3"/>
        <v>0.21013918131853107</v>
      </c>
      <c r="AL36">
        <v>16</v>
      </c>
      <c r="AM36">
        <v>7</v>
      </c>
      <c r="AN36">
        <v>23</v>
      </c>
      <c r="AO36" s="8">
        <v>34708</v>
      </c>
      <c r="AP36" s="8">
        <v>34071</v>
      </c>
      <c r="AQ36" s="8">
        <v>34514</v>
      </c>
      <c r="AR36" s="8">
        <v>41618</v>
      </c>
      <c r="AS36" s="9">
        <f t="shared" si="4"/>
        <v>0.20582951845627862</v>
      </c>
    </row>
    <row r="37" spans="1:45" ht="12.75">
      <c r="A37" s="1" t="s">
        <v>49</v>
      </c>
      <c r="B37" s="10">
        <v>52733</v>
      </c>
      <c r="C37" s="10">
        <v>45760</v>
      </c>
      <c r="D37" s="10">
        <v>39585</v>
      </c>
      <c r="E37">
        <v>148</v>
      </c>
      <c r="F37">
        <v>78</v>
      </c>
      <c r="G37">
        <v>226</v>
      </c>
      <c r="H37" s="8">
        <v>48582</v>
      </c>
      <c r="I37" s="8">
        <v>43093</v>
      </c>
      <c r="J37" s="8">
        <v>46687</v>
      </c>
      <c r="K37" s="8">
        <v>56873.7</v>
      </c>
      <c r="L37" s="9">
        <f t="shared" si="0"/>
        <v>0.21819135947908405</v>
      </c>
      <c r="M37">
        <v>55</v>
      </c>
      <c r="N37">
        <v>7</v>
      </c>
      <c r="O37">
        <v>62</v>
      </c>
      <c r="P37" s="8">
        <v>58532</v>
      </c>
      <c r="Q37" s="8">
        <v>50657</v>
      </c>
      <c r="R37" s="8">
        <v>57643</v>
      </c>
      <c r="S37" s="8">
        <v>70044.9</v>
      </c>
      <c r="T37" s="9">
        <f t="shared" si="1"/>
        <v>0.21515014832676985</v>
      </c>
      <c r="U37" s="1" t="s">
        <v>49</v>
      </c>
      <c r="V37">
        <v>52</v>
      </c>
      <c r="W37">
        <v>41</v>
      </c>
      <c r="X37">
        <v>93</v>
      </c>
      <c r="Y37" s="8">
        <v>46889</v>
      </c>
      <c r="Z37" s="8">
        <v>46272</v>
      </c>
      <c r="AA37" s="8">
        <v>46617</v>
      </c>
      <c r="AB37" s="8">
        <v>56788.2</v>
      </c>
      <c r="AC37" s="9">
        <f t="shared" si="2"/>
        <v>0.2181864984876761</v>
      </c>
      <c r="AD37">
        <v>31</v>
      </c>
      <c r="AE37">
        <v>22</v>
      </c>
      <c r="AF37">
        <v>53</v>
      </c>
      <c r="AG37" s="8">
        <v>37040</v>
      </c>
      <c r="AH37" s="8">
        <v>37715</v>
      </c>
      <c r="AI37" s="8">
        <v>37320</v>
      </c>
      <c r="AJ37" s="8">
        <v>45728</v>
      </c>
      <c r="AK37" s="9">
        <f t="shared" si="3"/>
        <v>0.22529474812433012</v>
      </c>
      <c r="AL37">
        <v>10</v>
      </c>
      <c r="AM37">
        <v>8</v>
      </c>
      <c r="AN37">
        <v>18</v>
      </c>
      <c r="AO37" s="8">
        <v>38442</v>
      </c>
      <c r="AP37" s="8">
        <v>34968</v>
      </c>
      <c r="AQ37" s="8">
        <v>36898</v>
      </c>
      <c r="AR37" s="8">
        <v>44766.3</v>
      </c>
      <c r="AS37" s="9">
        <f t="shared" si="4"/>
        <v>0.21324462030462363</v>
      </c>
    </row>
    <row r="38" spans="1:45" ht="12.75">
      <c r="A38" s="1" t="s">
        <v>50</v>
      </c>
      <c r="B38" s="10">
        <v>55352</v>
      </c>
      <c r="C38" s="10">
        <v>48905</v>
      </c>
      <c r="D38" s="10">
        <v>42840</v>
      </c>
      <c r="E38">
        <v>137</v>
      </c>
      <c r="F38">
        <v>82</v>
      </c>
      <c r="G38">
        <v>219</v>
      </c>
      <c r="H38" s="8">
        <v>51729</v>
      </c>
      <c r="I38" s="8">
        <v>45208</v>
      </c>
      <c r="J38" s="8">
        <v>49288</v>
      </c>
      <c r="K38" s="8">
        <v>59660.7</v>
      </c>
      <c r="L38" s="9">
        <f t="shared" si="0"/>
        <v>0.21045081967213108</v>
      </c>
      <c r="M38">
        <v>54</v>
      </c>
      <c r="N38">
        <v>9</v>
      </c>
      <c r="O38">
        <v>63</v>
      </c>
      <c r="P38" s="8">
        <v>61074</v>
      </c>
      <c r="Q38" s="8">
        <v>53440</v>
      </c>
      <c r="R38" s="8">
        <v>59983</v>
      </c>
      <c r="S38" s="8">
        <v>72450.6</v>
      </c>
      <c r="T38" s="9">
        <f t="shared" si="1"/>
        <v>0.20785222479702592</v>
      </c>
      <c r="U38" s="1" t="s">
        <v>50</v>
      </c>
      <c r="V38">
        <v>51</v>
      </c>
      <c r="W38">
        <v>41</v>
      </c>
      <c r="X38">
        <v>92</v>
      </c>
      <c r="Y38" s="8">
        <v>49528</v>
      </c>
      <c r="Z38" s="8">
        <v>48539</v>
      </c>
      <c r="AA38" s="8">
        <v>49088</v>
      </c>
      <c r="AB38" s="8">
        <v>59457.1</v>
      </c>
      <c r="AC38" s="9">
        <f t="shared" si="2"/>
        <v>0.2112349250325945</v>
      </c>
      <c r="AD38">
        <v>21</v>
      </c>
      <c r="AE38">
        <v>22</v>
      </c>
      <c r="AF38">
        <v>43</v>
      </c>
      <c r="AG38" s="8">
        <v>39234</v>
      </c>
      <c r="AH38" s="8">
        <v>39795</v>
      </c>
      <c r="AI38" s="8">
        <v>39521</v>
      </c>
      <c r="AJ38" s="8">
        <v>47925.8</v>
      </c>
      <c r="AK38" s="9">
        <f t="shared" si="3"/>
        <v>0.21266668353533572</v>
      </c>
      <c r="AL38">
        <v>11</v>
      </c>
      <c r="AM38">
        <v>10</v>
      </c>
      <c r="AN38">
        <v>21</v>
      </c>
      <c r="AO38" s="8">
        <v>39917</v>
      </c>
      <c r="AP38" s="8">
        <v>36052</v>
      </c>
      <c r="AQ38" s="8">
        <v>38076</v>
      </c>
      <c r="AR38" s="8">
        <v>46211.8</v>
      </c>
      <c r="AS38" s="9">
        <f t="shared" si="4"/>
        <v>0.21367265469061883</v>
      </c>
    </row>
    <row r="39" spans="1:45" ht="12.75">
      <c r="A39" s="1" t="s">
        <v>51</v>
      </c>
      <c r="B39" s="10">
        <v>59072</v>
      </c>
      <c r="C39" s="10">
        <v>51912</v>
      </c>
      <c r="D39" s="10">
        <v>44222</v>
      </c>
      <c r="E39">
        <v>132</v>
      </c>
      <c r="F39">
        <v>78</v>
      </c>
      <c r="G39">
        <v>210</v>
      </c>
      <c r="H39" s="8">
        <v>54576.90909090909</v>
      </c>
      <c r="I39" s="8">
        <v>47265.307692307695</v>
      </c>
      <c r="J39" s="8">
        <v>51861.171428571426</v>
      </c>
      <c r="K39" s="8">
        <f>63027</f>
        <v>63027</v>
      </c>
      <c r="L39" s="9">
        <f t="shared" si="0"/>
        <v>0.2153022823020361</v>
      </c>
      <c r="M39">
        <v>58</v>
      </c>
      <c r="N39">
        <v>9</v>
      </c>
      <c r="O39">
        <f aca="true" t="shared" si="5" ref="O39:O54">M39+N39</f>
        <v>67</v>
      </c>
      <c r="P39" s="8">
        <v>63610.379310344826</v>
      </c>
      <c r="Q39" s="8">
        <v>56984.333333333336</v>
      </c>
      <c r="R39" s="8">
        <v>62720.31343283582</v>
      </c>
      <c r="S39" s="8">
        <v>76198</v>
      </c>
      <c r="T39" s="9">
        <f t="shared" si="1"/>
        <v>0.2148855104430686</v>
      </c>
      <c r="U39" s="1" t="s">
        <v>51</v>
      </c>
      <c r="V39">
        <v>44</v>
      </c>
      <c r="W39">
        <v>36</v>
      </c>
      <c r="X39">
        <f aca="true" t="shared" si="6" ref="X39:X54">V39+W39</f>
        <v>80</v>
      </c>
      <c r="Y39" s="8">
        <v>52236.72727272727</v>
      </c>
      <c r="Z39" s="8">
        <v>51595.833333333336</v>
      </c>
      <c r="AA39" s="8">
        <v>51948.325</v>
      </c>
      <c r="AB39" s="8">
        <v>62895</v>
      </c>
      <c r="AC39" s="9">
        <f t="shared" si="2"/>
        <v>0.2107223861404579</v>
      </c>
      <c r="AD39">
        <v>20</v>
      </c>
      <c r="AE39">
        <v>22</v>
      </c>
      <c r="AF39">
        <v>42</v>
      </c>
      <c r="AG39" s="8">
        <v>39469.75</v>
      </c>
      <c r="AH39" s="8">
        <v>41078.454545454544</v>
      </c>
      <c r="AI39" s="8">
        <v>40312.40476190476</v>
      </c>
      <c r="AJ39" s="8">
        <v>49421</v>
      </c>
      <c r="AK39" s="9">
        <f t="shared" si="3"/>
        <v>0.22595018312335619</v>
      </c>
      <c r="AL39">
        <v>10</v>
      </c>
      <c r="AM39">
        <v>11</v>
      </c>
      <c r="AN39">
        <v>21</v>
      </c>
      <c r="AO39" s="8">
        <v>42693.9</v>
      </c>
      <c r="AP39" s="8">
        <v>37514.454545454544</v>
      </c>
      <c r="AQ39" s="8">
        <v>39980.857142857145</v>
      </c>
      <c r="AR39" s="8">
        <v>48713</v>
      </c>
      <c r="AS39" s="9">
        <f t="shared" si="4"/>
        <v>0.21840809530275196</v>
      </c>
    </row>
    <row r="40" spans="1:45" ht="12.75">
      <c r="A40" s="1" t="s">
        <v>52</v>
      </c>
      <c r="B40" s="10">
        <v>60750</v>
      </c>
      <c r="C40" s="10">
        <v>53400</v>
      </c>
      <c r="D40" s="10">
        <v>45525</v>
      </c>
      <c r="E40">
        <v>128</v>
      </c>
      <c r="F40">
        <v>79</v>
      </c>
      <c r="G40">
        <f aca="true" t="shared" si="7" ref="G40:G54">E40+F40</f>
        <v>207</v>
      </c>
      <c r="H40" s="8">
        <f>7207200/128</f>
        <v>56306.25</v>
      </c>
      <c r="I40" s="8">
        <f>3877200/79</f>
        <v>49078.48101265823</v>
      </c>
      <c r="J40" s="8">
        <v>53547.82608695652</v>
      </c>
      <c r="K40" s="8">
        <f>(7207200+3877200+918040+920283+441888+202681+13101)/207</f>
        <v>65605.76328502415</v>
      </c>
      <c r="L40" s="9">
        <f t="shared" si="0"/>
        <v>0.2251807044134098</v>
      </c>
      <c r="M40">
        <v>55</v>
      </c>
      <c r="N40">
        <v>9</v>
      </c>
      <c r="O40">
        <f t="shared" si="5"/>
        <v>64</v>
      </c>
      <c r="P40" s="8">
        <v>66242.72727272728</v>
      </c>
      <c r="Q40" s="8">
        <v>60944.444444444445</v>
      </c>
      <c r="R40" s="8">
        <f>(3643350+548500)/64</f>
        <v>65497.65625</v>
      </c>
      <c r="S40" s="8">
        <f>(3643350+548500+918040)/64</f>
        <v>79842.03125</v>
      </c>
      <c r="T40" s="9">
        <f t="shared" si="1"/>
        <v>0.21900592817013967</v>
      </c>
      <c r="U40" s="1" t="s">
        <v>52</v>
      </c>
      <c r="V40">
        <v>41</v>
      </c>
      <c r="W40">
        <v>35</v>
      </c>
      <c r="X40">
        <f t="shared" si="6"/>
        <v>76</v>
      </c>
      <c r="Y40" s="8">
        <v>53334.14634146341</v>
      </c>
      <c r="Z40" s="8">
        <v>53741.42857142857</v>
      </c>
      <c r="AA40" s="8">
        <f>(2186700+1880950)/76</f>
        <v>53521.71052631579</v>
      </c>
      <c r="AB40" s="8">
        <f>(2186700+1880950+920283)/76</f>
        <v>65630.69736842105</v>
      </c>
      <c r="AC40" s="9">
        <f t="shared" si="2"/>
        <v>0.22624439172495184</v>
      </c>
      <c r="AD40">
        <v>20</v>
      </c>
      <c r="AE40">
        <v>24</v>
      </c>
      <c r="AF40">
        <f aca="true" t="shared" si="8" ref="AF40:AF54">AD40+AE40</f>
        <v>44</v>
      </c>
      <c r="AG40" s="8">
        <v>42105</v>
      </c>
      <c r="AH40" s="8">
        <v>42595.833333333336</v>
      </c>
      <c r="AI40" s="8">
        <f>(842100+1022300)/44</f>
        <v>42372.72727272727</v>
      </c>
      <c r="AJ40" s="8">
        <f>(842100+1022300+441888)/44</f>
        <v>52415.63636363636</v>
      </c>
      <c r="AK40" s="9">
        <f t="shared" si="3"/>
        <v>0.2370135164127869</v>
      </c>
      <c r="AL40">
        <v>11</v>
      </c>
      <c r="AM40">
        <v>11</v>
      </c>
      <c r="AN40">
        <v>22</v>
      </c>
      <c r="AO40" s="8">
        <v>43463.63636363636</v>
      </c>
      <c r="AP40" s="8">
        <v>38677.27272727273</v>
      </c>
      <c r="AQ40" s="8">
        <f>(478100+425450)/22</f>
        <v>41070.454545454544</v>
      </c>
      <c r="AR40" s="8">
        <f>(478100+425450+202681)/22</f>
        <v>50283.22727272727</v>
      </c>
      <c r="AS40" s="9">
        <f t="shared" si="4"/>
        <v>0.22431630789662999</v>
      </c>
    </row>
    <row r="41" spans="1:45" ht="12.75">
      <c r="A41" s="1" t="s">
        <v>53</v>
      </c>
      <c r="B41" s="10">
        <v>63350</v>
      </c>
      <c r="C41" s="10">
        <v>55850</v>
      </c>
      <c r="D41" s="10">
        <v>47900</v>
      </c>
      <c r="E41">
        <v>111</v>
      </c>
      <c r="F41">
        <v>84</v>
      </c>
      <c r="G41">
        <f t="shared" si="7"/>
        <v>195</v>
      </c>
      <c r="H41" s="8">
        <v>59936</v>
      </c>
      <c r="I41" s="8">
        <v>50679</v>
      </c>
      <c r="J41" s="8">
        <v>55948</v>
      </c>
      <c r="K41" s="8">
        <v>70101</v>
      </c>
      <c r="L41" s="9">
        <f t="shared" si="0"/>
        <v>0.2529670408236219</v>
      </c>
      <c r="M41">
        <v>53</v>
      </c>
      <c r="N41">
        <v>12</v>
      </c>
      <c r="O41">
        <f t="shared" si="5"/>
        <v>65</v>
      </c>
      <c r="P41" s="8">
        <v>69077</v>
      </c>
      <c r="Q41" s="8">
        <v>63192</v>
      </c>
      <c r="R41" s="8">
        <v>67991</v>
      </c>
      <c r="S41" s="8">
        <v>85830</v>
      </c>
      <c r="T41" s="9">
        <f t="shared" si="1"/>
        <v>0.26237296112720804</v>
      </c>
      <c r="U41" s="1" t="s">
        <v>53</v>
      </c>
      <c r="V41">
        <v>39</v>
      </c>
      <c r="W41">
        <v>33</v>
      </c>
      <c r="X41">
        <f t="shared" si="6"/>
        <v>72</v>
      </c>
      <c r="Y41" s="8">
        <v>55165</v>
      </c>
      <c r="Z41" s="8">
        <v>55724</v>
      </c>
      <c r="AA41" s="8">
        <v>55422</v>
      </c>
      <c r="AB41" s="8">
        <v>68790</v>
      </c>
      <c r="AC41" s="9">
        <f t="shared" si="2"/>
        <v>0.24120385406517267</v>
      </c>
      <c r="AD41">
        <v>15</v>
      </c>
      <c r="AE41">
        <v>33</v>
      </c>
      <c r="AF41">
        <f t="shared" si="8"/>
        <v>48</v>
      </c>
      <c r="AG41" s="8">
        <v>43937</v>
      </c>
      <c r="AH41" s="8">
        <v>43105</v>
      </c>
      <c r="AI41" s="8">
        <v>43365</v>
      </c>
      <c r="AJ41" s="8">
        <v>54458</v>
      </c>
      <c r="AK41" s="9">
        <f t="shared" si="3"/>
        <v>0.2558053729966563</v>
      </c>
      <c r="AL41">
        <v>3</v>
      </c>
      <c r="AM41">
        <v>6</v>
      </c>
      <c r="AN41">
        <f aca="true" t="shared" si="9" ref="AN41:AN54">AL41+AM41</f>
        <v>9</v>
      </c>
      <c r="AO41" s="8">
        <v>40583</v>
      </c>
      <c r="AP41" s="8">
        <v>39567</v>
      </c>
      <c r="AQ41" s="8">
        <v>39906</v>
      </c>
      <c r="AR41" s="8">
        <v>50071</v>
      </c>
      <c r="AS41" s="9">
        <f t="shared" si="4"/>
        <v>0.25472360046108355</v>
      </c>
    </row>
    <row r="42" spans="1:45" ht="12.75">
      <c r="A42" s="1" t="s">
        <v>54</v>
      </c>
      <c r="B42" s="10">
        <v>65900</v>
      </c>
      <c r="C42" s="10">
        <v>57275</v>
      </c>
      <c r="D42" s="10">
        <v>49188</v>
      </c>
      <c r="E42">
        <v>114</v>
      </c>
      <c r="F42">
        <v>78</v>
      </c>
      <c r="G42">
        <f t="shared" si="7"/>
        <v>192</v>
      </c>
      <c r="H42" s="8">
        <v>60888</v>
      </c>
      <c r="I42" s="8">
        <v>53063</v>
      </c>
      <c r="J42" s="8">
        <v>57709</v>
      </c>
      <c r="K42" s="8">
        <v>72915</v>
      </c>
      <c r="L42" s="9">
        <f t="shared" si="0"/>
        <v>0.2634944289452252</v>
      </c>
      <c r="M42">
        <v>55</v>
      </c>
      <c r="N42">
        <v>13</v>
      </c>
      <c r="O42">
        <f t="shared" si="5"/>
        <v>68</v>
      </c>
      <c r="P42" s="8">
        <v>70550</v>
      </c>
      <c r="Q42" s="8">
        <v>64038</v>
      </c>
      <c r="R42" s="8">
        <v>69305</v>
      </c>
      <c r="S42" s="8">
        <v>87657</v>
      </c>
      <c r="T42" s="9">
        <f t="shared" si="1"/>
        <v>0.2648005194430416</v>
      </c>
      <c r="U42" s="1" t="s">
        <v>54</v>
      </c>
      <c r="V42">
        <v>34</v>
      </c>
      <c r="W42">
        <v>33</v>
      </c>
      <c r="X42">
        <f t="shared" si="6"/>
        <v>67</v>
      </c>
      <c r="Y42" s="8">
        <v>57250</v>
      </c>
      <c r="Z42" s="8">
        <v>57415</v>
      </c>
      <c r="AA42" s="8">
        <v>57331</v>
      </c>
      <c r="AB42" s="8">
        <v>71936</v>
      </c>
      <c r="AC42" s="9">
        <f>(AB42-AA42)/AA42</f>
        <v>0.25474873977429313</v>
      </c>
      <c r="AD42">
        <v>20</v>
      </c>
      <c r="AE42">
        <v>24</v>
      </c>
      <c r="AF42">
        <f t="shared" si="8"/>
        <v>44</v>
      </c>
      <c r="AG42" s="8">
        <v>43515</v>
      </c>
      <c r="AH42" s="8">
        <v>45252</v>
      </c>
      <c r="AI42" s="8">
        <v>44463</v>
      </c>
      <c r="AJ42" s="8">
        <v>56692</v>
      </c>
      <c r="AK42" s="9">
        <f>(AJ42-AI42)/AI42</f>
        <v>0.2750376717720352</v>
      </c>
      <c r="AL42">
        <v>4</v>
      </c>
      <c r="AM42">
        <v>8</v>
      </c>
      <c r="AN42">
        <f t="shared" si="9"/>
        <v>12</v>
      </c>
      <c r="AO42" s="8">
        <v>45563</v>
      </c>
      <c r="AP42" s="8">
        <v>40713</v>
      </c>
      <c r="AQ42" s="8">
        <v>42329</v>
      </c>
      <c r="AR42" s="8">
        <v>54045</v>
      </c>
      <c r="AS42" s="9">
        <f>(AR42-AQ42)/AQ42</f>
        <v>0.27678423775662075</v>
      </c>
    </row>
    <row r="43" spans="1:45" ht="12.75">
      <c r="A43" s="1" t="s">
        <v>55</v>
      </c>
      <c r="B43" s="10">
        <v>66700</v>
      </c>
      <c r="C43" s="10">
        <v>56825</v>
      </c>
      <c r="D43" s="10">
        <v>47250</v>
      </c>
      <c r="E43">
        <v>120</v>
      </c>
      <c r="F43">
        <v>86</v>
      </c>
      <c r="G43">
        <f t="shared" si="7"/>
        <v>206</v>
      </c>
      <c r="H43" s="8">
        <v>60564</v>
      </c>
      <c r="I43" s="8">
        <v>54503</v>
      </c>
      <c r="J43" s="8">
        <v>58034</v>
      </c>
      <c r="K43" s="8">
        <v>73740</v>
      </c>
      <c r="L43" s="9">
        <f t="shared" si="0"/>
        <v>0.27063445566392114</v>
      </c>
      <c r="M43">
        <v>51</v>
      </c>
      <c r="N43">
        <v>15</v>
      </c>
      <c r="O43">
        <f t="shared" si="5"/>
        <v>66</v>
      </c>
      <c r="P43" s="8">
        <v>73251</v>
      </c>
      <c r="Q43" s="8">
        <v>67573</v>
      </c>
      <c r="R43" s="8">
        <v>71961</v>
      </c>
      <c r="S43" s="8">
        <v>91726</v>
      </c>
      <c r="T43" s="9">
        <f t="shared" si="1"/>
        <v>0.27466266449882576</v>
      </c>
      <c r="U43" s="1" t="s">
        <v>55</v>
      </c>
      <c r="V43">
        <v>31</v>
      </c>
      <c r="W43">
        <v>38</v>
      </c>
      <c r="X43">
        <f t="shared" si="6"/>
        <v>69</v>
      </c>
      <c r="Y43" s="8">
        <v>58318</v>
      </c>
      <c r="Z43" s="8">
        <v>57520</v>
      </c>
      <c r="AA43" s="8">
        <v>57878</v>
      </c>
      <c r="AB43" s="8">
        <v>73007</v>
      </c>
      <c r="AC43" s="9">
        <f t="shared" si="2"/>
        <v>0.2613946577283251</v>
      </c>
      <c r="AD43">
        <v>29</v>
      </c>
      <c r="AE43">
        <v>25</v>
      </c>
      <c r="AF43">
        <f t="shared" si="8"/>
        <v>54</v>
      </c>
      <c r="AG43" s="8">
        <v>44222</v>
      </c>
      <c r="AH43" s="8">
        <v>45982</v>
      </c>
      <c r="AI43" s="8">
        <v>45037</v>
      </c>
      <c r="AJ43" s="8">
        <v>57831</v>
      </c>
      <c r="AK43" s="9">
        <f t="shared" si="3"/>
        <v>0.2840775362479739</v>
      </c>
      <c r="AL43">
        <v>5</v>
      </c>
      <c r="AM43">
        <v>6</v>
      </c>
      <c r="AN43">
        <f t="shared" si="9"/>
        <v>11</v>
      </c>
      <c r="AO43" s="8">
        <v>44720</v>
      </c>
      <c r="AP43" s="8">
        <v>40808</v>
      </c>
      <c r="AQ43" s="8">
        <v>42586</v>
      </c>
      <c r="AR43" s="8">
        <v>53651</v>
      </c>
      <c r="AS43" s="9">
        <f t="shared" si="4"/>
        <v>0.25982717324942467</v>
      </c>
    </row>
    <row r="44" spans="1:45" ht="12.75">
      <c r="A44" s="1" t="s">
        <v>56</v>
      </c>
      <c r="B44" s="10">
        <v>68225</v>
      </c>
      <c r="C44" s="10">
        <v>58250</v>
      </c>
      <c r="D44" s="10">
        <v>47375</v>
      </c>
      <c r="E44">
        <v>113</v>
      </c>
      <c r="F44">
        <v>82</v>
      </c>
      <c r="G44">
        <f t="shared" si="7"/>
        <v>195</v>
      </c>
      <c r="H44" s="8">
        <v>61461.94690265487</v>
      </c>
      <c r="I44" s="8">
        <v>56692.07317073171</v>
      </c>
      <c r="J44" s="8">
        <v>59456.153846153844</v>
      </c>
      <c r="K44" s="8">
        <v>76758</v>
      </c>
      <c r="L44" s="9">
        <f t="shared" si="0"/>
        <v>0.2910017724761622</v>
      </c>
      <c r="M44">
        <v>46</v>
      </c>
      <c r="N44">
        <v>18</v>
      </c>
      <c r="O44">
        <f t="shared" si="5"/>
        <v>64</v>
      </c>
      <c r="P44" s="8">
        <v>75846.73913043478</v>
      </c>
      <c r="Q44" s="8">
        <v>69275</v>
      </c>
      <c r="R44" s="8">
        <v>73998.4375</v>
      </c>
      <c r="S44" s="8">
        <v>95099</v>
      </c>
      <c r="T44" s="9">
        <f t="shared" si="1"/>
        <v>0.2851487573639646</v>
      </c>
      <c r="U44" s="1" t="s">
        <v>56</v>
      </c>
      <c r="V44">
        <v>29</v>
      </c>
      <c r="W44">
        <v>34</v>
      </c>
      <c r="X44">
        <f t="shared" si="6"/>
        <v>63</v>
      </c>
      <c r="Y44" s="8">
        <v>59701.724137931036</v>
      </c>
      <c r="Z44" s="8">
        <v>58975</v>
      </c>
      <c r="AA44" s="8">
        <v>59309.52380952381</v>
      </c>
      <c r="AB44" s="8">
        <v>77154</v>
      </c>
      <c r="AC44" s="9">
        <f t="shared" si="2"/>
        <v>0.3008703331995183</v>
      </c>
      <c r="AD44">
        <v>30</v>
      </c>
      <c r="AE44">
        <v>24</v>
      </c>
      <c r="AF44">
        <f t="shared" si="8"/>
        <v>54</v>
      </c>
      <c r="AG44" s="8">
        <v>44970</v>
      </c>
      <c r="AH44" s="8">
        <v>46631.25</v>
      </c>
      <c r="AI44" s="8">
        <v>45708.333333333336</v>
      </c>
      <c r="AJ44" s="8">
        <v>59084</v>
      </c>
      <c r="AK44" s="9">
        <f t="shared" si="3"/>
        <v>0.29263081130355506</v>
      </c>
      <c r="AL44">
        <v>6</v>
      </c>
      <c r="AM44">
        <v>5</v>
      </c>
      <c r="AN44">
        <f t="shared" si="9"/>
        <v>11</v>
      </c>
      <c r="AO44" s="8">
        <v>43333.333333333336</v>
      </c>
      <c r="AP44" s="8">
        <v>45090</v>
      </c>
      <c r="AQ44" s="8">
        <v>44131.818181818184</v>
      </c>
      <c r="AR44" s="8">
        <v>56655</v>
      </c>
      <c r="AS44" s="9">
        <f t="shared" si="4"/>
        <v>0.28376763827376655</v>
      </c>
    </row>
    <row r="45" spans="1:45" ht="12.75">
      <c r="A45" s="1" t="s">
        <v>57</v>
      </c>
      <c r="B45" s="10">
        <v>70450</v>
      </c>
      <c r="C45" s="10">
        <v>60650</v>
      </c>
      <c r="D45" s="10">
        <v>50750</v>
      </c>
      <c r="E45">
        <v>113</v>
      </c>
      <c r="F45">
        <v>84</v>
      </c>
      <c r="G45">
        <f t="shared" si="7"/>
        <v>197</v>
      </c>
      <c r="H45" s="8">
        <v>64251.76991150442</v>
      </c>
      <c r="I45" s="8">
        <v>59113.09523809524</v>
      </c>
      <c r="J45" s="8">
        <v>62060.659898477155</v>
      </c>
      <c r="K45" s="8">
        <f>(12225950+3688249)/197</f>
        <v>80782.73604060913</v>
      </c>
      <c r="L45" s="9">
        <f t="shared" si="0"/>
        <v>0.3016738167586159</v>
      </c>
      <c r="M45">
        <v>43</v>
      </c>
      <c r="N45">
        <v>19</v>
      </c>
      <c r="O45">
        <f t="shared" si="5"/>
        <v>62</v>
      </c>
      <c r="P45" s="8">
        <v>79446.51162790698</v>
      </c>
      <c r="Q45" s="8">
        <v>72178.94736842105</v>
      </c>
      <c r="R45" s="8">
        <v>77219.35483870968</v>
      </c>
      <c r="S45" s="8">
        <f>(1420503+3416200+1371400)/62</f>
        <v>100130.69354838709</v>
      </c>
      <c r="T45" s="9">
        <f t="shared" si="1"/>
        <v>0.2967046119141113</v>
      </c>
      <c r="U45" s="1" t="s">
        <v>57</v>
      </c>
      <c r="V45">
        <v>28</v>
      </c>
      <c r="W45">
        <v>33</v>
      </c>
      <c r="X45">
        <f t="shared" si="6"/>
        <v>61</v>
      </c>
      <c r="Y45" s="8">
        <v>62630.357142857145</v>
      </c>
      <c r="Z45" s="8">
        <v>61146.969696969696</v>
      </c>
      <c r="AA45" s="8">
        <v>61827.86885245902</v>
      </c>
      <c r="AB45" s="8">
        <f>(1187065+3771500)/61</f>
        <v>81287.95081967213</v>
      </c>
      <c r="AC45" s="9">
        <f t="shared" si="2"/>
        <v>0.3147461222325334</v>
      </c>
      <c r="AD45">
        <v>33</v>
      </c>
      <c r="AE45">
        <v>23</v>
      </c>
      <c r="AF45">
        <f t="shared" si="8"/>
        <v>56</v>
      </c>
      <c r="AG45" s="8">
        <v>49130.30303030303</v>
      </c>
      <c r="AH45" s="8">
        <v>50091.30434782609</v>
      </c>
      <c r="AI45" s="8">
        <v>49525</v>
      </c>
      <c r="AJ45" s="8">
        <f>(2773400+825739)/56</f>
        <v>64270.33928571428</v>
      </c>
      <c r="AK45" s="9">
        <f t="shared" si="3"/>
        <v>0.2977352707867599</v>
      </c>
      <c r="AL45">
        <v>3</v>
      </c>
      <c r="AM45">
        <v>6</v>
      </c>
      <c r="AN45">
        <f t="shared" si="9"/>
        <v>9</v>
      </c>
      <c r="AO45" s="8">
        <v>49600</v>
      </c>
      <c r="AP45" s="8">
        <v>45233.333333333336</v>
      </c>
      <c r="AQ45" s="8">
        <v>46688.88888888889</v>
      </c>
      <c r="AR45" s="8">
        <f>(136499+420200)/9</f>
        <v>61855.444444444445</v>
      </c>
      <c r="AS45" s="9">
        <f t="shared" si="4"/>
        <v>0.32484293193717273</v>
      </c>
    </row>
    <row r="46" spans="1:45" ht="12.75">
      <c r="A46" s="1" t="s">
        <v>58</v>
      </c>
      <c r="B46" s="10">
        <v>74375</v>
      </c>
      <c r="C46" s="10">
        <v>64300</v>
      </c>
      <c r="D46" s="10">
        <v>54450</v>
      </c>
      <c r="E46">
        <v>112</v>
      </c>
      <c r="F46">
        <v>83</v>
      </c>
      <c r="G46">
        <f t="shared" si="7"/>
        <v>195</v>
      </c>
      <c r="H46" s="8">
        <v>68794.64285714286</v>
      </c>
      <c r="I46" s="8">
        <v>62180.12048192771</v>
      </c>
      <c r="J46" s="8">
        <v>65979.23076923077</v>
      </c>
      <c r="K46" s="8">
        <f>(12865950+3898642.82)/195</f>
        <v>85972.27087179487</v>
      </c>
      <c r="L46" s="9">
        <f t="shared" si="0"/>
        <v>0.3030202060477462</v>
      </c>
      <c r="M46">
        <v>43</v>
      </c>
      <c r="N46">
        <v>18</v>
      </c>
      <c r="O46">
        <f t="shared" si="5"/>
        <v>61</v>
      </c>
      <c r="P46" s="8">
        <v>84151.16279069768</v>
      </c>
      <c r="Q46" s="8">
        <v>76425</v>
      </c>
      <c r="R46" s="8">
        <v>81871.31147540984</v>
      </c>
      <c r="S46" s="8">
        <v>106023</v>
      </c>
      <c r="T46" s="9">
        <f t="shared" si="1"/>
        <v>0.29499574502167536</v>
      </c>
      <c r="U46" s="1" t="s">
        <v>58</v>
      </c>
      <c r="V46">
        <v>31</v>
      </c>
      <c r="W46">
        <v>33</v>
      </c>
      <c r="X46">
        <f t="shared" si="6"/>
        <v>64</v>
      </c>
      <c r="Y46" s="8">
        <v>66045</v>
      </c>
      <c r="Z46" s="8">
        <v>64662</v>
      </c>
      <c r="AA46" s="8">
        <v>65332</v>
      </c>
      <c r="AB46" s="8">
        <v>86194</v>
      </c>
      <c r="AC46" s="9">
        <f t="shared" si="2"/>
        <v>0.3193228433233331</v>
      </c>
      <c r="AD46">
        <v>31</v>
      </c>
      <c r="AE46">
        <v>23</v>
      </c>
      <c r="AF46">
        <f t="shared" si="8"/>
        <v>54</v>
      </c>
      <c r="AG46" s="8">
        <v>52934</v>
      </c>
      <c r="AH46" s="8">
        <v>52552</v>
      </c>
      <c r="AI46" s="8">
        <v>52771</v>
      </c>
      <c r="AJ46" s="8">
        <v>68457</v>
      </c>
      <c r="AK46" s="9">
        <f t="shared" si="3"/>
        <v>0.2972465937730951</v>
      </c>
      <c r="AL46">
        <v>3</v>
      </c>
      <c r="AM46">
        <v>5</v>
      </c>
      <c r="AN46">
        <f t="shared" si="9"/>
        <v>8</v>
      </c>
      <c r="AO46" s="8">
        <v>52483</v>
      </c>
      <c r="AP46" s="8">
        <v>47930</v>
      </c>
      <c r="AQ46" s="8">
        <v>49638</v>
      </c>
      <c r="AR46" s="8">
        <v>64599</v>
      </c>
      <c r="AS46" s="9">
        <f t="shared" si="4"/>
        <v>0.3014021515774205</v>
      </c>
    </row>
    <row r="47" spans="1:45" ht="12.75">
      <c r="A47" s="1" t="s">
        <v>59</v>
      </c>
      <c r="B47" s="10">
        <v>79100</v>
      </c>
      <c r="C47" s="10">
        <v>67250</v>
      </c>
      <c r="D47" s="10">
        <v>56300</v>
      </c>
      <c r="E47">
        <v>116</v>
      </c>
      <c r="F47">
        <v>81</v>
      </c>
      <c r="G47">
        <f t="shared" si="7"/>
        <v>197</v>
      </c>
      <c r="H47" s="8">
        <v>70898</v>
      </c>
      <c r="I47" s="8">
        <v>65885</v>
      </c>
      <c r="J47" s="8">
        <v>68837</v>
      </c>
      <c r="K47" s="8">
        <v>90763</v>
      </c>
      <c r="L47" s="9">
        <f t="shared" si="0"/>
        <v>0.3185205630692796</v>
      </c>
      <c r="M47">
        <v>42</v>
      </c>
      <c r="N47">
        <v>21</v>
      </c>
      <c r="O47">
        <f t="shared" si="5"/>
        <v>63</v>
      </c>
      <c r="P47" s="8">
        <v>89027</v>
      </c>
      <c r="Q47" s="8">
        <v>79805</v>
      </c>
      <c r="R47" s="8">
        <v>85953</v>
      </c>
      <c r="S47" s="8">
        <v>112611</v>
      </c>
      <c r="T47" s="9">
        <f t="shared" si="1"/>
        <v>0.3101462427140414</v>
      </c>
      <c r="U47" s="1" t="s">
        <v>59</v>
      </c>
      <c r="V47">
        <v>34</v>
      </c>
      <c r="W47">
        <v>30</v>
      </c>
      <c r="X47">
        <f t="shared" si="6"/>
        <v>64</v>
      </c>
      <c r="Y47" s="8">
        <v>68513</v>
      </c>
      <c r="Z47" s="8">
        <v>68113</v>
      </c>
      <c r="AA47" s="8">
        <v>68326</v>
      </c>
      <c r="AB47" s="8">
        <v>91765</v>
      </c>
      <c r="AC47" s="9">
        <f t="shared" si="2"/>
        <v>0.343046570851506</v>
      </c>
      <c r="AD47">
        <v>23</v>
      </c>
      <c r="AE47">
        <v>20</v>
      </c>
      <c r="AF47">
        <f t="shared" si="8"/>
        <v>43</v>
      </c>
      <c r="AG47" s="8">
        <v>54146</v>
      </c>
      <c r="AH47" s="8">
        <v>55510</v>
      </c>
      <c r="AI47" s="8">
        <v>54780</v>
      </c>
      <c r="AJ47" s="8">
        <v>71320</v>
      </c>
      <c r="AK47" s="9">
        <f t="shared" si="3"/>
        <v>0.30193501277838625</v>
      </c>
      <c r="AL47">
        <v>5</v>
      </c>
      <c r="AM47">
        <v>3</v>
      </c>
      <c r="AN47">
        <f t="shared" si="9"/>
        <v>8</v>
      </c>
      <c r="AO47" s="8">
        <v>49290</v>
      </c>
      <c r="AP47" s="8">
        <v>51950</v>
      </c>
      <c r="AQ47" s="8">
        <v>50288</v>
      </c>
      <c r="AR47" s="8">
        <v>69856</v>
      </c>
      <c r="AS47" s="9">
        <f t="shared" si="4"/>
        <v>0.38911867642379894</v>
      </c>
    </row>
    <row r="48" spans="1:45" ht="12.75">
      <c r="A48" s="1" t="s">
        <v>60</v>
      </c>
      <c r="B48" s="10">
        <v>83250</v>
      </c>
      <c r="C48" s="10">
        <v>69825</v>
      </c>
      <c r="D48" s="10">
        <v>59112.5</v>
      </c>
      <c r="E48">
        <v>112</v>
      </c>
      <c r="F48">
        <v>82</v>
      </c>
      <c r="G48">
        <f t="shared" si="7"/>
        <v>194</v>
      </c>
      <c r="H48" s="8">
        <v>74726</v>
      </c>
      <c r="I48" s="8">
        <v>68134</v>
      </c>
      <c r="J48" s="8">
        <v>71940</v>
      </c>
      <c r="K48" s="8">
        <v>94880</v>
      </c>
      <c r="L48" s="9">
        <f t="shared" si="0"/>
        <v>0.3188768418126216</v>
      </c>
      <c r="M48">
        <v>44</v>
      </c>
      <c r="N48">
        <v>22</v>
      </c>
      <c r="O48">
        <f t="shared" si="5"/>
        <v>66</v>
      </c>
      <c r="P48" s="8">
        <v>92889.77272727272</v>
      </c>
      <c r="Q48" s="8">
        <v>83888.63636363637</v>
      </c>
      <c r="R48" s="8">
        <v>89889.39393939394</v>
      </c>
      <c r="S48" s="8">
        <v>118912</v>
      </c>
      <c r="T48" s="9">
        <f t="shared" si="1"/>
        <v>0.322870194009473</v>
      </c>
      <c r="U48" s="1" t="s">
        <v>61</v>
      </c>
      <c r="V48">
        <v>32</v>
      </c>
      <c r="W48">
        <v>27</v>
      </c>
      <c r="X48">
        <f t="shared" si="6"/>
        <v>59</v>
      </c>
      <c r="Y48" s="8">
        <v>70125</v>
      </c>
      <c r="Z48" s="8">
        <v>69350</v>
      </c>
      <c r="AA48" s="8">
        <v>69770.33898305085</v>
      </c>
      <c r="AB48" s="8">
        <v>91905</v>
      </c>
      <c r="AC48" s="9">
        <f t="shared" si="2"/>
        <v>0.3172503006231096</v>
      </c>
      <c r="AD48">
        <v>27</v>
      </c>
      <c r="AE48">
        <v>22</v>
      </c>
      <c r="AF48">
        <f t="shared" si="8"/>
        <v>49</v>
      </c>
      <c r="AG48" s="8">
        <v>56444.444444444445</v>
      </c>
      <c r="AH48" s="8">
        <v>58040.90909090909</v>
      </c>
      <c r="AI48" s="8">
        <v>57161.22448979592</v>
      </c>
      <c r="AJ48" s="8">
        <v>74995</v>
      </c>
      <c r="AK48" s="9">
        <f t="shared" si="3"/>
        <v>0.31199078867506874</v>
      </c>
      <c r="AL48">
        <v>6</v>
      </c>
      <c r="AM48">
        <v>8</v>
      </c>
      <c r="AN48">
        <f t="shared" si="9"/>
        <v>14</v>
      </c>
      <c r="AO48" s="8">
        <v>49966.666666666664</v>
      </c>
      <c r="AP48" s="8">
        <v>50450</v>
      </c>
      <c r="AQ48" s="8">
        <v>50242.857142857145</v>
      </c>
      <c r="AR48" s="8">
        <v>67229</v>
      </c>
      <c r="AS48" s="9">
        <f t="shared" si="4"/>
        <v>0.33808075063974974</v>
      </c>
    </row>
    <row r="49" spans="1:45" ht="12.75">
      <c r="A49" s="1" t="s">
        <v>62</v>
      </c>
      <c r="B49" s="10">
        <v>82500</v>
      </c>
      <c r="C49" s="10">
        <v>68350</v>
      </c>
      <c r="D49" s="10">
        <v>59000</v>
      </c>
      <c r="E49">
        <v>115</v>
      </c>
      <c r="F49">
        <v>92</v>
      </c>
      <c r="G49">
        <f t="shared" si="7"/>
        <v>207</v>
      </c>
      <c r="H49" s="8">
        <v>74581.73913043478</v>
      </c>
      <c r="I49" s="8">
        <v>68205.43478260869</v>
      </c>
      <c r="J49" s="8">
        <v>71747.82608695653</v>
      </c>
      <c r="K49" s="8">
        <v>95680</v>
      </c>
      <c r="L49" s="9">
        <f t="shared" si="0"/>
        <v>0.3335595685371469</v>
      </c>
      <c r="M49">
        <v>42</v>
      </c>
      <c r="N49">
        <v>28</v>
      </c>
      <c r="O49">
        <f t="shared" si="5"/>
        <v>70</v>
      </c>
      <c r="P49" s="8">
        <v>93725</v>
      </c>
      <c r="Q49" s="8">
        <v>83178.57142857143</v>
      </c>
      <c r="R49" s="8">
        <v>89506.42857142857</v>
      </c>
      <c r="S49" s="8">
        <v>119489</v>
      </c>
      <c r="T49" s="9">
        <f t="shared" si="1"/>
        <v>0.334976737504888</v>
      </c>
      <c r="U49" s="1" t="s">
        <v>62</v>
      </c>
      <c r="V49">
        <v>38</v>
      </c>
      <c r="W49">
        <v>28</v>
      </c>
      <c r="X49">
        <f t="shared" si="6"/>
        <v>66</v>
      </c>
      <c r="Y49" s="8">
        <v>69509.21052631579</v>
      </c>
      <c r="Z49" s="8">
        <v>68575</v>
      </c>
      <c r="AA49" s="8">
        <v>69112.87878787878</v>
      </c>
      <c r="AB49" s="8">
        <v>92213</v>
      </c>
      <c r="AC49" s="9">
        <f t="shared" si="2"/>
        <v>0.33423757796314774</v>
      </c>
      <c r="AD49">
        <v>26</v>
      </c>
      <c r="AE49">
        <v>24</v>
      </c>
      <c r="AF49">
        <f t="shared" si="8"/>
        <v>50</v>
      </c>
      <c r="AG49" s="8">
        <v>56138.46153846154</v>
      </c>
      <c r="AH49" s="8">
        <v>57131.25</v>
      </c>
      <c r="AI49" s="8">
        <v>56615</v>
      </c>
      <c r="AJ49" s="8">
        <v>75260</v>
      </c>
      <c r="AK49" s="9">
        <f t="shared" si="3"/>
        <v>0.3293296829462157</v>
      </c>
      <c r="AL49">
        <v>6</v>
      </c>
      <c r="AM49">
        <v>9</v>
      </c>
      <c r="AN49">
        <f t="shared" si="9"/>
        <v>15</v>
      </c>
      <c r="AO49" s="8">
        <v>54183.333333333336</v>
      </c>
      <c r="AP49" s="8">
        <v>51372.22222222222</v>
      </c>
      <c r="AQ49" s="8">
        <v>52496.666666666664</v>
      </c>
      <c r="AR49" s="8">
        <v>71018</v>
      </c>
      <c r="AS49" s="9">
        <f t="shared" si="4"/>
        <v>0.35280970220331453</v>
      </c>
    </row>
    <row r="50" spans="1:45" ht="12.75">
      <c r="A50" s="1" t="s">
        <v>63</v>
      </c>
      <c r="B50" s="10">
        <v>83950</v>
      </c>
      <c r="C50" s="10">
        <v>68400</v>
      </c>
      <c r="D50" s="10">
        <v>59400</v>
      </c>
      <c r="E50">
        <v>118</v>
      </c>
      <c r="F50">
        <v>95</v>
      </c>
      <c r="G50">
        <f t="shared" si="7"/>
        <v>213</v>
      </c>
      <c r="H50" s="8">
        <v>75530.50847457627</v>
      </c>
      <c r="I50" s="8">
        <v>69113.15789473684</v>
      </c>
      <c r="J50" s="8">
        <v>72668.30985915494</v>
      </c>
      <c r="K50" s="8">
        <v>97605</v>
      </c>
      <c r="L50" s="9">
        <f t="shared" si="0"/>
        <v>0.3431577009177334</v>
      </c>
      <c r="M50">
        <v>42</v>
      </c>
      <c r="N50">
        <v>29</v>
      </c>
      <c r="O50">
        <f t="shared" si="5"/>
        <v>71</v>
      </c>
      <c r="P50" s="8">
        <v>96026.19047619047</v>
      </c>
      <c r="Q50" s="8">
        <v>85025.86206896552</v>
      </c>
      <c r="R50" s="8">
        <v>91533.0985915493</v>
      </c>
      <c r="S50" s="8">
        <v>122600</v>
      </c>
      <c r="T50" s="9">
        <f t="shared" si="1"/>
        <v>0.339406202635851</v>
      </c>
      <c r="U50" s="1" t="s">
        <v>63</v>
      </c>
      <c r="V50">
        <v>40</v>
      </c>
      <c r="W50">
        <v>26</v>
      </c>
      <c r="X50">
        <f t="shared" si="6"/>
        <v>66</v>
      </c>
      <c r="Y50" s="8">
        <v>70053.75</v>
      </c>
      <c r="Z50" s="8">
        <v>69869.23076923077</v>
      </c>
      <c r="AA50" s="8">
        <v>69981.06060606061</v>
      </c>
      <c r="AB50" s="8">
        <v>94639</v>
      </c>
      <c r="AC50" s="9">
        <f t="shared" si="2"/>
        <v>0.3523516102841678</v>
      </c>
      <c r="AD50">
        <v>28</v>
      </c>
      <c r="AE50">
        <v>27</v>
      </c>
      <c r="AF50">
        <f t="shared" si="8"/>
        <v>55</v>
      </c>
      <c r="AG50" s="8">
        <v>56107.142857142855</v>
      </c>
      <c r="AH50" s="8">
        <v>56979.62962962963</v>
      </c>
      <c r="AI50" s="8">
        <v>56535.454545454544</v>
      </c>
      <c r="AJ50" s="8">
        <v>75760</v>
      </c>
      <c r="AK50" s="9">
        <f t="shared" si="3"/>
        <v>0.3400440592387722</v>
      </c>
      <c r="AL50">
        <v>5</v>
      </c>
      <c r="AM50">
        <v>9</v>
      </c>
      <c r="AN50">
        <f t="shared" si="9"/>
        <v>14</v>
      </c>
      <c r="AO50" s="8">
        <v>57330</v>
      </c>
      <c r="AP50" s="8">
        <v>52861.11111111111</v>
      </c>
      <c r="AQ50" s="8">
        <v>54457.142857142855</v>
      </c>
      <c r="AR50" s="8">
        <v>74638</v>
      </c>
      <c r="AS50" s="9">
        <f t="shared" si="4"/>
        <v>0.370582371458552</v>
      </c>
    </row>
    <row r="51" spans="1:45" ht="12.75">
      <c r="A51" s="1" t="s">
        <v>64</v>
      </c>
      <c r="B51" s="10">
        <v>85487.5</v>
      </c>
      <c r="C51" s="10">
        <v>69675</v>
      </c>
      <c r="D51" s="10">
        <v>60737.5</v>
      </c>
      <c r="E51">
        <v>122</v>
      </c>
      <c r="F51">
        <v>96</v>
      </c>
      <c r="G51">
        <f t="shared" si="7"/>
        <v>218</v>
      </c>
      <c r="H51" s="8">
        <v>76744.26229508196</v>
      </c>
      <c r="I51" s="8">
        <v>70250.52083333333</v>
      </c>
      <c r="J51" s="8">
        <v>73884.63302752294</v>
      </c>
      <c r="K51" s="8">
        <v>99091</v>
      </c>
      <c r="L51" s="9">
        <f t="shared" si="0"/>
        <v>0.34115845121795996</v>
      </c>
      <c r="M51">
        <v>42</v>
      </c>
      <c r="N51">
        <v>29</v>
      </c>
      <c r="O51">
        <f t="shared" si="5"/>
        <v>71</v>
      </c>
      <c r="P51" s="8">
        <v>97671.42857142857</v>
      </c>
      <c r="Q51" s="8">
        <v>87094.8275862069</v>
      </c>
      <c r="R51" s="8">
        <v>93351.40845070423</v>
      </c>
      <c r="S51" s="8">
        <v>122963</v>
      </c>
      <c r="T51" s="9">
        <f t="shared" si="1"/>
        <v>0.3172056216477191</v>
      </c>
      <c r="U51" s="1" t="s">
        <v>64</v>
      </c>
      <c r="V51">
        <v>45</v>
      </c>
      <c r="W51">
        <v>28</v>
      </c>
      <c r="X51">
        <f t="shared" si="6"/>
        <v>73</v>
      </c>
      <c r="Y51" s="8">
        <v>71427.77777777778</v>
      </c>
      <c r="Z51" s="8">
        <v>71373.21428571429</v>
      </c>
      <c r="AA51" s="8">
        <v>71406.8493150685</v>
      </c>
      <c r="AB51" s="8">
        <v>97743</v>
      </c>
      <c r="AC51" s="9">
        <f t="shared" si="2"/>
        <v>0.36881827076179324</v>
      </c>
      <c r="AD51">
        <v>28</v>
      </c>
      <c r="AE51">
        <v>30</v>
      </c>
      <c r="AF51">
        <f t="shared" si="8"/>
        <v>58</v>
      </c>
      <c r="AG51" s="8">
        <v>57116.07142857143</v>
      </c>
      <c r="AH51" s="8">
        <v>57015</v>
      </c>
      <c r="AI51" s="8">
        <v>57063.793103448275</v>
      </c>
      <c r="AJ51" s="8">
        <v>75446</v>
      </c>
      <c r="AK51" s="9">
        <f t="shared" si="3"/>
        <v>0.32213433241683537</v>
      </c>
      <c r="AL51">
        <v>4</v>
      </c>
      <c r="AM51">
        <v>6</v>
      </c>
      <c r="AN51">
        <f t="shared" si="9"/>
        <v>10</v>
      </c>
      <c r="AO51" s="8">
        <v>55475</v>
      </c>
      <c r="AP51" s="8">
        <v>50050</v>
      </c>
      <c r="AQ51" s="8">
        <v>52220</v>
      </c>
      <c r="AR51" s="8">
        <v>78918</v>
      </c>
      <c r="AS51" s="9">
        <f t="shared" si="4"/>
        <v>0.5112600536193029</v>
      </c>
    </row>
    <row r="52" spans="1:45" ht="12.75">
      <c r="A52" s="1" t="s">
        <v>65</v>
      </c>
      <c r="B52" s="10">
        <v>87801</v>
      </c>
      <c r="C52" s="10">
        <v>70627</v>
      </c>
      <c r="D52" s="10">
        <v>62025</v>
      </c>
      <c r="E52" s="12">
        <v>125</v>
      </c>
      <c r="F52" s="12">
        <v>98</v>
      </c>
      <c r="G52">
        <f t="shared" si="7"/>
        <v>223</v>
      </c>
      <c r="H52" s="8">
        <v>78246.72</v>
      </c>
      <c r="I52" s="8">
        <v>71246.51020408163</v>
      </c>
      <c r="J52" s="8">
        <v>75170.39461883408</v>
      </c>
      <c r="K52" s="8">
        <v>100451</v>
      </c>
      <c r="L52" s="9">
        <f t="shared" si="0"/>
        <v>0.3363106647152258</v>
      </c>
      <c r="M52" s="12">
        <v>42</v>
      </c>
      <c r="N52" s="12">
        <v>26</v>
      </c>
      <c r="O52">
        <f t="shared" si="5"/>
        <v>68</v>
      </c>
      <c r="P52" s="8">
        <v>98873.26190476191</v>
      </c>
      <c r="Q52" s="8">
        <v>89898.30769230769</v>
      </c>
      <c r="R52" s="8">
        <v>95441.66176470589</v>
      </c>
      <c r="S52" s="8">
        <v>127247</v>
      </c>
      <c r="T52" s="9">
        <f t="shared" si="1"/>
        <v>0.3332437600856574</v>
      </c>
      <c r="U52" s="1" t="s">
        <v>65</v>
      </c>
      <c r="V52">
        <v>46</v>
      </c>
      <c r="W52">
        <v>28</v>
      </c>
      <c r="X52">
        <f t="shared" si="6"/>
        <v>74</v>
      </c>
      <c r="Y52" s="8">
        <v>73943.19565217392</v>
      </c>
      <c r="Z52" s="8">
        <v>72706.28571428571</v>
      </c>
      <c r="AA52" s="8">
        <v>73475.17567567568</v>
      </c>
      <c r="AB52" s="8">
        <v>99076</v>
      </c>
      <c r="AC52" s="9">
        <f t="shared" si="2"/>
        <v>0.3484282152291553</v>
      </c>
      <c r="AD52">
        <v>31</v>
      </c>
      <c r="AE52">
        <v>32</v>
      </c>
      <c r="AF52">
        <f t="shared" si="8"/>
        <v>63</v>
      </c>
      <c r="AG52" s="8">
        <v>58484.58064516129</v>
      </c>
      <c r="AH52" s="8">
        <v>58994.59375</v>
      </c>
      <c r="AI52" s="8">
        <v>58743.63492063492</v>
      </c>
      <c r="AJ52" s="8">
        <v>77490</v>
      </c>
      <c r="AK52" s="9">
        <f t="shared" si="3"/>
        <v>0.3191216393859896</v>
      </c>
      <c r="AL52">
        <v>3</v>
      </c>
      <c r="AM52">
        <v>7</v>
      </c>
      <c r="AN52">
        <f t="shared" si="9"/>
        <v>10</v>
      </c>
      <c r="AO52" s="8">
        <v>60325.666666666664</v>
      </c>
      <c r="AP52" s="8">
        <v>53252.57142857143</v>
      </c>
      <c r="AQ52" s="8">
        <v>55374.5</v>
      </c>
      <c r="AR52" s="8">
        <v>77642</v>
      </c>
      <c r="AS52" s="9">
        <f t="shared" si="4"/>
        <v>0.4021255270927954</v>
      </c>
    </row>
    <row r="53" spans="1:45" ht="12.75">
      <c r="A53" s="1" t="s">
        <v>66</v>
      </c>
      <c r="B53" s="10">
        <v>89400</v>
      </c>
      <c r="C53" s="10">
        <v>73200</v>
      </c>
      <c r="D53" s="10">
        <v>64000</v>
      </c>
      <c r="E53" s="12">
        <v>121</v>
      </c>
      <c r="F53" s="12">
        <v>92</v>
      </c>
      <c r="G53">
        <f t="shared" si="7"/>
        <v>213</v>
      </c>
      <c r="H53" s="8">
        <v>79819.00826446281</v>
      </c>
      <c r="I53" s="8">
        <v>73795.65217391304</v>
      </c>
      <c r="J53" s="8">
        <v>77217.37089201878</v>
      </c>
      <c r="K53" s="8">
        <v>103035</v>
      </c>
      <c r="L53" s="9">
        <f t="shared" si="0"/>
        <v>0.334350014896062</v>
      </c>
      <c r="M53" s="12">
        <v>41</v>
      </c>
      <c r="N53" s="12">
        <v>24</v>
      </c>
      <c r="O53">
        <f t="shared" si="5"/>
        <v>65</v>
      </c>
      <c r="P53" s="8">
        <v>99331.70731707317</v>
      </c>
      <c r="Q53" s="8">
        <v>92391.66666666667</v>
      </c>
      <c r="R53" s="8">
        <v>96769.23076923077</v>
      </c>
      <c r="S53" s="8">
        <v>128177</v>
      </c>
      <c r="T53" s="9">
        <f t="shared" si="1"/>
        <v>0.3245635930047695</v>
      </c>
      <c r="U53" s="1" t="s">
        <v>66</v>
      </c>
      <c r="V53">
        <v>42</v>
      </c>
      <c r="W53">
        <v>27</v>
      </c>
      <c r="X53">
        <f t="shared" si="6"/>
        <v>69</v>
      </c>
      <c r="Y53" s="8">
        <v>75959.52380952382</v>
      </c>
      <c r="Z53" s="8">
        <v>76037.03703703704</v>
      </c>
      <c r="AA53" s="8">
        <v>75989.85507246378</v>
      </c>
      <c r="AB53" s="8">
        <v>102058</v>
      </c>
      <c r="AC53" s="9">
        <f t="shared" si="2"/>
        <v>0.3430476989682069</v>
      </c>
      <c r="AD53">
        <v>32</v>
      </c>
      <c r="AE53">
        <v>32</v>
      </c>
      <c r="AF53">
        <f t="shared" si="8"/>
        <v>64</v>
      </c>
      <c r="AG53" s="8">
        <v>61237.5</v>
      </c>
      <c r="AH53" s="8">
        <v>60640.625</v>
      </c>
      <c r="AI53" s="8">
        <v>60939.0625</v>
      </c>
      <c r="AJ53" s="8">
        <v>80823</v>
      </c>
      <c r="AK53" s="9">
        <f t="shared" si="3"/>
        <v>0.32629214635522164</v>
      </c>
      <c r="AL53">
        <v>3</v>
      </c>
      <c r="AM53">
        <v>5</v>
      </c>
      <c r="AN53">
        <f t="shared" si="9"/>
        <v>8</v>
      </c>
      <c r="AO53" s="8">
        <v>61966.666666666664</v>
      </c>
      <c r="AP53" s="8">
        <v>56020</v>
      </c>
      <c r="AQ53" s="8">
        <v>58250</v>
      </c>
      <c r="AR53" s="8">
        <v>84952</v>
      </c>
      <c r="AS53" s="9">
        <f t="shared" si="4"/>
        <v>0.45840343347639484</v>
      </c>
    </row>
    <row r="54" spans="1:45" ht="12.75">
      <c r="A54" s="1" t="s">
        <v>67</v>
      </c>
      <c r="B54" s="10">
        <v>89740</v>
      </c>
      <c r="C54" s="10">
        <v>73390</v>
      </c>
      <c r="D54" s="10">
        <v>64120</v>
      </c>
      <c r="E54" s="12">
        <v>117</v>
      </c>
      <c r="F54" s="12">
        <v>98</v>
      </c>
      <c r="G54">
        <f t="shared" si="7"/>
        <v>215</v>
      </c>
      <c r="H54" s="8">
        <v>79789.91452991453</v>
      </c>
      <c r="I54" s="8">
        <v>74072.04081632652</v>
      </c>
      <c r="J54" s="8">
        <v>77183.62790697675</v>
      </c>
      <c r="K54" s="8">
        <v>102451</v>
      </c>
      <c r="L54" s="9">
        <f t="shared" si="0"/>
        <v>0.3273669919153838</v>
      </c>
      <c r="M54" s="12">
        <v>38</v>
      </c>
      <c r="N54" s="12">
        <v>23</v>
      </c>
      <c r="O54">
        <f t="shared" si="5"/>
        <v>61</v>
      </c>
      <c r="P54" s="8">
        <v>99376.05263157895</v>
      </c>
      <c r="Q54" s="8">
        <v>95147.39130434782</v>
      </c>
      <c r="R54" s="8">
        <v>97781.6393442623</v>
      </c>
      <c r="S54" s="8">
        <v>129223</v>
      </c>
      <c r="T54" s="9">
        <f t="shared" si="1"/>
        <v>0.3215466714056748</v>
      </c>
      <c r="U54" s="1" t="s">
        <v>67</v>
      </c>
      <c r="V54">
        <v>38</v>
      </c>
      <c r="W54">
        <v>32</v>
      </c>
      <c r="X54">
        <f t="shared" si="6"/>
        <v>70</v>
      </c>
      <c r="Y54" s="8">
        <v>77890.52631578948</v>
      </c>
      <c r="Z54" s="8">
        <v>76138.75</v>
      </c>
      <c r="AA54" s="8">
        <v>77089.71428571429</v>
      </c>
      <c r="AB54" s="8">
        <v>101412</v>
      </c>
      <c r="AC54" s="9">
        <f t="shared" si="2"/>
        <v>0.3155062376303675</v>
      </c>
      <c r="AD54">
        <v>33</v>
      </c>
      <c r="AE54" s="8">
        <v>32</v>
      </c>
      <c r="AF54">
        <f t="shared" si="8"/>
        <v>65</v>
      </c>
      <c r="AG54" s="8">
        <v>61894.84848484849</v>
      </c>
      <c r="AH54" s="8">
        <v>61083.75</v>
      </c>
      <c r="AI54" s="8">
        <v>61495.53846153846</v>
      </c>
      <c r="AJ54" s="8">
        <v>81577</v>
      </c>
      <c r="AK54" s="9">
        <f t="shared" si="3"/>
        <v>0.3265515196849803</v>
      </c>
      <c r="AL54">
        <v>5</v>
      </c>
      <c r="AM54">
        <v>8</v>
      </c>
      <c r="AN54">
        <f t="shared" si="9"/>
        <v>13</v>
      </c>
      <c r="AO54" s="8">
        <v>60162</v>
      </c>
      <c r="AP54" s="8">
        <v>55390</v>
      </c>
      <c r="AQ54" s="8">
        <v>57225.38461538462</v>
      </c>
      <c r="AR54" s="8">
        <v>81589</v>
      </c>
      <c r="AS54" s="9">
        <f t="shared" si="4"/>
        <v>0.42574839030553946</v>
      </c>
    </row>
    <row r="55" spans="10:19" ht="12.75">
      <c r="J55" s="8"/>
      <c r="K55" s="8"/>
      <c r="P55" s="8"/>
      <c r="Q55" s="8"/>
      <c r="R55" s="8"/>
      <c r="S55" s="8"/>
    </row>
    <row r="56" ht="12.75">
      <c r="B56" s="14" t="s">
        <v>68</v>
      </c>
    </row>
    <row r="57" ht="12.75">
      <c r="B57" s="14" t="s">
        <v>69</v>
      </c>
    </row>
    <row r="58" ht="12.75">
      <c r="B58" s="14" t="s">
        <v>70</v>
      </c>
    </row>
    <row r="59" ht="12.75">
      <c r="B59" s="14" t="s">
        <v>71</v>
      </c>
    </row>
    <row r="60" ht="12.75">
      <c r="B60" s="14" t="s">
        <v>72</v>
      </c>
    </row>
    <row r="61" ht="12.75">
      <c r="B61" s="14" t="s">
        <v>73</v>
      </c>
    </row>
    <row r="63" ht="12.75">
      <c r="B63" s="14" t="s">
        <v>74</v>
      </c>
    </row>
  </sheetData>
  <sheetProtection/>
  <mergeCells count="16">
    <mergeCell ref="V2:X2"/>
    <mergeCell ref="Y2:AA2"/>
    <mergeCell ref="AD2:AF2"/>
    <mergeCell ref="AG2:AI2"/>
    <mergeCell ref="AL2:AN2"/>
    <mergeCell ref="AO2:AQ2"/>
    <mergeCell ref="E1:L1"/>
    <mergeCell ref="M1:T1"/>
    <mergeCell ref="V1:AC1"/>
    <mergeCell ref="AD1:AK1"/>
    <mergeCell ref="AL1:AS1"/>
    <mergeCell ref="B2:D2"/>
    <mergeCell ref="E2:G2"/>
    <mergeCell ref="H2:J2"/>
    <mergeCell ref="M2:O2"/>
    <mergeCell ref="P2:R2"/>
  </mergeCells>
  <printOptions horizontalCentered="1"/>
  <pageMargins left="0.25" right="0.25" top="0.5" bottom="0.25" header="0.25" footer="0.25"/>
  <pageSetup fitToWidth="3" horizontalDpi="300" verticalDpi="300" orientation="landscape" paperSize="5" scale="96" r:id="rId3"/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Olaf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stobuild</dc:creator>
  <cp:keywords/>
  <dc:description/>
  <cp:lastModifiedBy>stobuild</cp:lastModifiedBy>
  <dcterms:created xsi:type="dcterms:W3CDTF">2015-02-26T20:44:37Z</dcterms:created>
  <dcterms:modified xsi:type="dcterms:W3CDTF">2015-02-26T20:44:55Z</dcterms:modified>
  <cp:category/>
  <cp:version/>
  <cp:contentType/>
  <cp:contentStatus/>
</cp:coreProperties>
</file>